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キャッシュフロー表" sheetId="1" r:id="rId1"/>
    <sheet name="キャッシュフロー表（改善後）" sheetId="2" r:id="rId2"/>
    <sheet name="再任用版 " sheetId="3" r:id="rId3"/>
    <sheet name="白紙" sheetId="4" r:id="rId4"/>
    <sheet name="印刷用←｜→計算用" sheetId="5" state="hidden" r:id="rId5"/>
    <sheet name="片働き" sheetId="6" state="hidden" r:id="rId6"/>
    <sheet name="夫婦就業" sheetId="7" state="hidden" r:id="rId7"/>
    <sheet name="単身" sheetId="8" state="hidden" r:id="rId8"/>
    <sheet name="片働き (改善後)" sheetId="9" state="hidden" r:id="rId9"/>
    <sheet name="単身 (改善後)" sheetId="10" state="hidden" r:id="rId10"/>
    <sheet name="片働き (再任用5年)" sheetId="11" state="hidden" r:id="rId11"/>
    <sheet name="片働き (再任用3年)" sheetId="12" state="hidden" r:id="rId12"/>
    <sheet name="年金試算" sheetId="13" state="hidden" r:id="rId13"/>
    <sheet name="キャッシュフロー表（改善後）額面月10万で税金等変更後" sheetId="14" state="hidden" r:id="rId14"/>
    <sheet name="再任用5年版" sheetId="15" state="hidden" r:id="rId15"/>
    <sheet name="再任用3年版" sheetId="16" state="hidden" r:id="rId16"/>
  </sheets>
  <definedNames>
    <definedName name="_xlnm.Print_Area" localSheetId="7">'単身'!$D$1:$AD$80</definedName>
    <definedName name="_xlnm.Print_Area" localSheetId="9">'単身 (改善後)'!$D$1:$AD$80</definedName>
    <definedName name="_xlnm.Print_Area" localSheetId="12">'年金試算'!$A$1:$C$18</definedName>
    <definedName name="_xlnm.Print_Area" localSheetId="6">'夫婦就業'!$D$1:$AD$80</definedName>
    <definedName name="_xlnm.Print_Area" localSheetId="5">'片働き'!$D$1:$AD$80</definedName>
    <definedName name="_xlnm.Print_Area" localSheetId="8">'片働き (改善後)'!$D$1:$AD$80</definedName>
    <definedName name="_xlnm.Print_Area" localSheetId="11">'片働き (再任用3年)'!$D$1:$AD$80</definedName>
    <definedName name="_xlnm.Print_Area" localSheetId="10">'片働き (再任用5年)'!$D$1:$AD$80</definedName>
    <definedName name="_xlnm.Print_Titles" localSheetId="7">'単身'!$D:$E</definedName>
    <definedName name="_xlnm.Print_Titles" localSheetId="9">'単身 (改善後)'!$D:$E</definedName>
    <definedName name="_xlnm.Print_Titles" localSheetId="6">'夫婦就業'!$D:$E</definedName>
    <definedName name="_xlnm.Print_Titles" localSheetId="5">'片働き'!$D:$E</definedName>
    <definedName name="_xlnm.Print_Titles" localSheetId="8">'片働き (改善後)'!$D:$E</definedName>
    <definedName name="_xlnm.Print_Titles" localSheetId="11">'片働き (再任用3年)'!$D:$E</definedName>
    <definedName name="_xlnm.Print_Titles" localSheetId="10">'片働き (再任用5年)'!$D:$E</definedName>
  </definedNames>
  <calcPr fullCalcOnLoad="1"/>
</workbook>
</file>

<file path=xl/comments11.xml><?xml version="1.0" encoding="utf-8"?>
<comments xmlns="http://schemas.openxmlformats.org/spreadsheetml/2006/main">
  <authors>
    <author>99001834</author>
  </authors>
  <commentList>
    <comment ref="F23" authorId="0">
      <text>
        <r>
          <rPr>
            <b/>
            <sz val="9"/>
            <rFont val="MS P ゴシック"/>
            <family val="3"/>
          </rPr>
          <t>99001834:</t>
        </r>
        <r>
          <rPr>
            <sz val="9"/>
            <rFont val="MS P ゴシック"/>
            <family val="3"/>
          </rPr>
          <t xml:space="preserve">
再任用中掛金450万×15％＝67.5万
15％・・・短期・長期掛金率の合計</t>
        </r>
      </text>
    </comment>
    <comment ref="G23" authorId="0">
      <text>
        <r>
          <rPr>
            <b/>
            <sz val="9"/>
            <rFont val="MS P ゴシック"/>
            <family val="3"/>
          </rPr>
          <t>99001834:</t>
        </r>
        <r>
          <rPr>
            <sz val="9"/>
            <rFont val="MS P ゴシック"/>
            <family val="3"/>
          </rPr>
          <t xml:space="preserve">
再任用中掛金400万×15％＝60万
15％・・・短期・長期掛金率の合計</t>
        </r>
      </text>
    </comment>
    <comment ref="I7" authorId="0">
      <text>
        <r>
          <rPr>
            <b/>
            <sz val="9"/>
            <rFont val="MS P ゴシック"/>
            <family val="3"/>
          </rPr>
          <t xml:space="preserve">99001834:
</t>
        </r>
        <r>
          <rPr>
            <sz val="9"/>
            <rFont val="MS P ゴシック"/>
            <family val="3"/>
          </rPr>
          <t>年金カット後</t>
        </r>
      </text>
    </comment>
  </commentList>
</comments>
</file>

<file path=xl/comments12.xml><?xml version="1.0" encoding="utf-8"?>
<comments xmlns="http://schemas.openxmlformats.org/spreadsheetml/2006/main">
  <authors>
    <author>99001834</author>
  </authors>
  <commentList>
    <comment ref="F23" authorId="0">
      <text>
        <r>
          <rPr>
            <b/>
            <sz val="9"/>
            <rFont val="MS P ゴシック"/>
            <family val="3"/>
          </rPr>
          <t>99001834:</t>
        </r>
        <r>
          <rPr>
            <sz val="9"/>
            <rFont val="MS P ゴシック"/>
            <family val="3"/>
          </rPr>
          <t xml:space="preserve">
再任用中掛金450万×15％＝67.5万
15％・・・短期・長期掛金率の合計</t>
        </r>
      </text>
    </comment>
    <comment ref="G23" authorId="0">
      <text>
        <r>
          <rPr>
            <b/>
            <sz val="9"/>
            <rFont val="MS P ゴシック"/>
            <family val="3"/>
          </rPr>
          <t>99001834:</t>
        </r>
        <r>
          <rPr>
            <sz val="9"/>
            <rFont val="MS P ゴシック"/>
            <family val="3"/>
          </rPr>
          <t xml:space="preserve">
再任用中掛金400万×15％＝60万
15％・・・短期・長期掛金率の合計</t>
        </r>
      </text>
    </comment>
  </commentList>
</comments>
</file>

<file path=xl/sharedStrings.xml><?xml version="1.0" encoding="utf-8"?>
<sst xmlns="http://schemas.openxmlformats.org/spreadsheetml/2006/main" count="1199" uniqueCount="160">
  <si>
    <t>本人</t>
  </si>
  <si>
    <t>配偶者</t>
  </si>
  <si>
    <t>子</t>
  </si>
  <si>
    <t>海外旅行</t>
  </si>
  <si>
    <t>子結婚</t>
  </si>
  <si>
    <t>車購入</t>
  </si>
  <si>
    <t>家の改修</t>
  </si>
  <si>
    <t>本人年金</t>
  </si>
  <si>
    <t>配偶者年金</t>
  </si>
  <si>
    <t>預貯金</t>
  </si>
  <si>
    <t>収入合計①</t>
  </si>
  <si>
    <t>基本生活費</t>
  </si>
  <si>
    <t>保険料</t>
  </si>
  <si>
    <t>社会保険料</t>
  </si>
  <si>
    <t>税金</t>
  </si>
  <si>
    <t>支出合計②</t>
  </si>
  <si>
    <t>収支①-②</t>
  </si>
  <si>
    <t>貯蓄残高</t>
  </si>
  <si>
    <t>西暦</t>
  </si>
  <si>
    <t>給与</t>
  </si>
  <si>
    <t>■ケース１（本人のみ就業）</t>
  </si>
  <si>
    <t>イベント</t>
  </si>
  <si>
    <t>■ケース２（夫婦就業）</t>
  </si>
  <si>
    <t>■ケース３（単身者）</t>
  </si>
  <si>
    <t>イベント</t>
  </si>
  <si>
    <t>家の改修</t>
  </si>
  <si>
    <t>その他</t>
  </si>
  <si>
    <t>（金額単位：万円）</t>
  </si>
  <si>
    <t>年末の年齢</t>
  </si>
  <si>
    <t>年末の
年齢</t>
  </si>
  <si>
    <t>収入</t>
  </si>
  <si>
    <t>支出</t>
  </si>
  <si>
    <t>■ケース３’（単身者）・・・・・65歳まで手取り月10万円（年120万円）の収入、80歳までの生命保険料見直し（年20万円⇒年10万円）</t>
  </si>
  <si>
    <t>■ケース２’（夫婦就業）・・・・・70歳で本人死亡の場合</t>
  </si>
  <si>
    <t>■ケース１’（本人のみ就業）・・・・・65歳まで手取り月10万円（年120万円）の収入、80歳までの生命保険料見直し（年20万円⇒年10万円）</t>
  </si>
  <si>
    <t>■ケース４（本人のみ就業）　5年間再任用で働いた場合</t>
  </si>
  <si>
    <t>【参考】ケース４とケース１の比較（ケース４－ケース１）</t>
  </si>
  <si>
    <t>総合計</t>
  </si>
  <si>
    <t>配偶者年金支給額</t>
  </si>
  <si>
    <t>目安額</t>
  </si>
  <si>
    <t>国民年金加入月数</t>
  </si>
  <si>
    <t>↓上記÷20年</t>
  </si>
  <si>
    <t>生年月日</t>
  </si>
  <si>
    <t>配偶者データ（専業主婦）</t>
  </si>
  <si>
    <t>自己積立額×2
（利率0％）</t>
  </si>
  <si>
    <t>年数</t>
  </si>
  <si>
    <t>標準報酬等</t>
  </si>
  <si>
    <t>年金払退職給付</t>
  </si>
  <si>
    <t xml:space="preserve"> 　便宜的に経過的加算含む金額を記載。</t>
  </si>
  <si>
    <t>※定額部分は38年掛けたものとして計算（4月誕生日のため）。</t>
  </si>
  <si>
    <t>合計</t>
  </si>
  <si>
    <t>本人年金支給額</t>
  </si>
  <si>
    <t>合計額</t>
  </si>
  <si>
    <t>※満38年間勤務した想定だが、60歳の10月以降の
　 基礎年金部分の支払はないため、基礎年金算出
　 時の年数は37.5としている。</t>
  </si>
  <si>
    <t>小計</t>
  </si>
  <si>
    <t>老齢基礎年金 ※</t>
  </si>
  <si>
    <t>2003年4月以降</t>
  </si>
  <si>
    <t>報酬比例部分</t>
  </si>
  <si>
    <t>経過的加算額</t>
  </si>
  <si>
    <t>2003年3月まで</t>
  </si>
  <si>
    <t>退職年月日</t>
  </si>
  <si>
    <t>厚生年金部分</t>
  </si>
  <si>
    <t>職域年金部分</t>
  </si>
  <si>
    <t>年金試算</t>
  </si>
  <si>
    <t>金額</t>
  </si>
  <si>
    <t>定額部分</t>
  </si>
  <si>
    <t>53万円（17年間）</t>
  </si>
  <si>
    <t>給料＋ボーナス（2003/4～）</t>
  </si>
  <si>
    <t>33万円（21年間）</t>
  </si>
  <si>
    <t>給料月額（～2003/3）</t>
  </si>
  <si>
    <t>就職年月日</t>
  </si>
  <si>
    <t>基礎年金満額</t>
  </si>
  <si>
    <t>本人データ</t>
  </si>
  <si>
    <t>※後期高齢者医療制度（長野版）</t>
  </si>
  <si>
    <t>※長野市の料率・軽減率により算出</t>
  </si>
  <si>
    <t>合計</t>
  </si>
  <si>
    <t>配偶者介護保険料</t>
  </si>
  <si>
    <t>本人介護保険料</t>
  </si>
  <si>
    <t>均等割減免額</t>
  </si>
  <si>
    <t>介護分</t>
  </si>
  <si>
    <t>後期高齢者支援金分</t>
  </si>
  <si>
    <t>医療分</t>
  </si>
  <si>
    <t>保険料（本人+配偶者）</t>
  </si>
  <si>
    <t>↓2年は任意継続全組合員平均
とした（平均標準報酬月額41万）</t>
  </si>
  <si>
    <t>算定基礎額</t>
  </si>
  <si>
    <t>基礎控除</t>
  </si>
  <si>
    <t>前年給与所得控除後
（年金等控除後）所得</t>
  </si>
  <si>
    <t>75歳</t>
  </si>
  <si>
    <t>６５歳</t>
  </si>
  <si>
    <t>↓前年年収800万として計算</t>
  </si>
  <si>
    <t>④国民健康保険料算出</t>
  </si>
  <si>
    <t>税金額合計</t>
  </si>
  <si>
    <t>（200㎡以下）</t>
  </si>
  <si>
    <t>退職金にかかる所得税・住民税</t>
  </si>
  <si>
    <t>※建物評価額240万円、土地評価額1,200万円</t>
  </si>
  <si>
    <t>都市計画税</t>
  </si>
  <si>
    <t>土地評価</t>
  </si>
  <si>
    <t>固定資産税</t>
  </si>
  <si>
    <t>建物評価</t>
  </si>
  <si>
    <t>持家</t>
  </si>
  <si>
    <t>住民税額</t>
  </si>
  <si>
    <t>均等割額</t>
  </si>
  <si>
    <t>所得割額</t>
  </si>
  <si>
    <t>課税標準額</t>
  </si>
  <si>
    <t>前年社会保険料控除</t>
  </si>
  <si>
    <t>前年保険料控除</t>
  </si>
  <si>
    <t>前年配偶者控除</t>
  </si>
  <si>
    <t>前年基礎控除</t>
  </si>
  <si>
    <t>調整後所得割額</t>
  </si>
  <si>
    <t>調整控除</t>
  </si>
  <si>
    <t>※2019年の社会保険料は、前年収入800万円（標準報酬月額50万、ボーナス100万×2回）として算出</t>
  </si>
  <si>
    <t>③住民税算出</t>
  </si>
  <si>
    <t>所得税</t>
  </si>
  <si>
    <t>課税所得金額</t>
  </si>
  <si>
    <t>社会保険料控除</t>
  </si>
  <si>
    <t>保険料控除</t>
  </si>
  <si>
    <t>配偶者控除</t>
  </si>
  <si>
    <t>給与所得控除後
（年金等控除後）所得</t>
  </si>
  <si>
    <t>②所得税算出</t>
  </si>
  <si>
    <t>給与控除</t>
  </si>
  <si>
    <t>公的年金控除</t>
  </si>
  <si>
    <t>本人給与</t>
  </si>
  <si>
    <t>年金額</t>
  </si>
  <si>
    <t>40年間国民年金</t>
  </si>
  <si>
    <t>配偶者の年金</t>
  </si>
  <si>
    <t>↓年金開始年は実際の受取金額が1年分はないが、分かりやすさを重視するため満額を記載</t>
  </si>
  <si>
    <t>給料3か月分</t>
  </si>
  <si>
    <t>①収入等</t>
  </si>
  <si>
    <t>定額部分</t>
  </si>
  <si>
    <t>給与比例</t>
  </si>
  <si>
    <t>配偶者年齢</t>
  </si>
  <si>
    <t>給料月額37万、ボーナス込み65万</t>
  </si>
  <si>
    <t>本人の年金</t>
  </si>
  <si>
    <t>本人年齢</t>
  </si>
  <si>
    <t>生年月日（本・配）</t>
  </si>
  <si>
    <t>※2018年の前年社会保険料は標準報酬月額45万、ボーナス90万×2回として算出</t>
  </si>
  <si>
    <t>65歳</t>
  </si>
  <si>
    <t>７５歳</t>
  </si>
  <si>
    <t>支援金分</t>
  </si>
  <si>
    <t>給与3か月分</t>
  </si>
  <si>
    <t>↓年金は5月から8か月分</t>
  </si>
  <si>
    <t>↓基礎年金は5月から8ヶ月分</t>
  </si>
  <si>
    <t>↓2年は任意継続
（退職時標準報酬月額41万）</t>
  </si>
  <si>
    <t>保険料（本人）</t>
  </si>
  <si>
    <t>※35年勤務、退職金総額2,200万円</t>
  </si>
  <si>
    <t>■ケース５（本人のみ就業）　3年間再任用で働いた場合</t>
  </si>
  <si>
    <t>【参考】ケース５とケース１の比較（ケース５－ケース１）</t>
  </si>
  <si>
    <t>給料3か月分（50万×3）＋年収400万の9ヶ月分</t>
  </si>
  <si>
    <t>■ケース３’（単身者）・・・・・65歳まで就業し月10万円（年120万円）の収入、80歳までの生命保険料見直し（年20万円⇒年10万円）</t>
  </si>
  <si>
    <t>※再任用による公的年金の増加分については、当キャッシュフロー上では計算していません</t>
  </si>
  <si>
    <t>※61～65歳の公立学校共済掛金は年収×15％で掛金を試算（社会保険料欄（23行目）に直接入力）</t>
  </si>
  <si>
    <t>※66歳は任意継続（標準報酬30万×99.18/1000×12ヶ月）、67歳以降は国民健康保険に加入</t>
  </si>
  <si>
    <t>※61～63歳の公立学校共済掛金は年収×15％で掛金を試算（社会保険料欄（23行目）に直接入力）</t>
  </si>
  <si>
    <t>※64歳は任意継続（標準報酬30万×99.18/1000×12ヶ月）、65歳以降は国民健康保険に加入</t>
  </si>
  <si>
    <t>※いずれのケースについても、2026年（65歳時）の年金額については、3回分（6ヶ月分）受け取れたものとして、年金年額（220万円）の半分を記載しています。</t>
  </si>
  <si>
    <t>※2021年の社会保険料は、前年収入800万円（標準報酬月額50万、ボーナス100万×2回）として算出</t>
  </si>
  <si>
    <t>↓2年は任意継続全組合員平均
とした（標準報酬月額30万で試算）</t>
  </si>
  <si>
    <t>※いずれのケースについても、2028年（65歳時）の年金額については分かりやすさを優先し、1年分の金額で記載しています。</t>
  </si>
  <si>
    <t>※いずれのケースについても、2028年（65歳時）の年金額については、3回分（6ヶ月分）受け取れたものとして、年金年額（220万円）の半分を記載しています。</t>
  </si>
  <si>
    <t>■ケース１’（本人のみ就業）・・・・・65歳まで就業し月10万円（年120万円、2024年は4月からの9ヶ月分）の収入、80歳までの生命保険料見直し（年20万円⇒年10万円）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</si>
</sst>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mmm\-yyyy"/>
    <numFmt numFmtId="178" formatCode="#,##0_);[Red]\(#,##0\)"/>
    <numFmt numFmtId="179" formatCode="#,##0_ ;[Red]\-#,##0\ "/>
    <numFmt numFmtId="180" formatCode="#,##0_ "/>
    <numFmt numFmtId="181" formatCode="0\ &quot;万&quot;"/>
    <numFmt numFmtId="182" formatCode="0\ &quot;月&quot;"/>
    <numFmt numFmtId="183" formatCode="0;&quot;▲ &quot;0"/>
    <numFmt numFmtId="184" formatCode="0_ ;[Red]\-0\ "/>
    <numFmt numFmtId="185" formatCode="0.0_);[Red]\(0.0\)"/>
    <numFmt numFmtId="186" formatCode="#,##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38" fontId="0" fillId="0" borderId="18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38" fontId="0" fillId="33" borderId="20" xfId="49" applyFont="1" applyFill="1" applyBorder="1" applyAlignment="1">
      <alignment/>
    </xf>
    <xf numFmtId="38" fontId="0" fillId="33" borderId="21" xfId="49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38" fontId="5" fillId="34" borderId="23" xfId="0" applyNumberFormat="1" applyFont="1" applyFill="1" applyBorder="1" applyAlignment="1">
      <alignment/>
    </xf>
    <xf numFmtId="38" fontId="5" fillId="34" borderId="20" xfId="0" applyNumberFormat="1" applyFont="1" applyFill="1" applyBorder="1" applyAlignment="1">
      <alignment/>
    </xf>
    <xf numFmtId="38" fontId="5" fillId="34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8" fontId="0" fillId="0" borderId="14" xfId="49" applyFont="1" applyBorder="1" applyAlignment="1">
      <alignment/>
    </xf>
    <xf numFmtId="38" fontId="0" fillId="33" borderId="14" xfId="49" applyFont="1" applyFill="1" applyBorder="1" applyAlignment="1">
      <alignment/>
    </xf>
    <xf numFmtId="38" fontId="0" fillId="33" borderId="0" xfId="49" applyFont="1" applyFill="1" applyBorder="1" applyAlignment="1">
      <alignment/>
    </xf>
    <xf numFmtId="38" fontId="0" fillId="33" borderId="15" xfId="49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8" fontId="0" fillId="33" borderId="23" xfId="49" applyFont="1" applyFill="1" applyBorder="1" applyAlignment="1">
      <alignment/>
    </xf>
    <xf numFmtId="0" fontId="0" fillId="33" borderId="14" xfId="0" applyFill="1" applyBorder="1" applyAlignment="1">
      <alignment/>
    </xf>
    <xf numFmtId="176" fontId="5" fillId="34" borderId="23" xfId="0" applyNumberFormat="1" applyFont="1" applyFill="1" applyBorder="1" applyAlignment="1">
      <alignment/>
    </xf>
    <xf numFmtId="176" fontId="5" fillId="34" borderId="20" xfId="0" applyNumberFormat="1" applyFont="1" applyFill="1" applyBorder="1" applyAlignment="1">
      <alignment/>
    </xf>
    <xf numFmtId="176" fontId="5" fillId="34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16" xfId="0" applyBorder="1" applyAlignment="1">
      <alignment horizontal="center" vertical="center" shrinkToFit="1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176" fontId="5" fillId="35" borderId="23" xfId="0" applyNumberFormat="1" applyFont="1" applyFill="1" applyBorder="1" applyAlignment="1">
      <alignment/>
    </xf>
    <xf numFmtId="176" fontId="5" fillId="35" borderId="21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176" fontId="0" fillId="0" borderId="25" xfId="0" applyNumberFormat="1" applyBorder="1" applyAlignment="1">
      <alignment/>
    </xf>
    <xf numFmtId="176" fontId="5" fillId="35" borderId="26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8" fontId="0" fillId="0" borderId="40" xfId="49" applyFon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49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8" borderId="35" xfId="0" applyFill="1" applyBorder="1" applyAlignment="1">
      <alignment horizontal="center"/>
    </xf>
    <xf numFmtId="38" fontId="0" fillId="8" borderId="45" xfId="49" applyFont="1" applyFill="1" applyBorder="1" applyAlignment="1">
      <alignment/>
    </xf>
    <xf numFmtId="38" fontId="0" fillId="8" borderId="37" xfId="49" applyFont="1" applyFill="1" applyBorder="1" applyAlignment="1">
      <alignment/>
    </xf>
    <xf numFmtId="38" fontId="0" fillId="8" borderId="38" xfId="49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3" borderId="35" xfId="0" applyFill="1" applyBorder="1" applyAlignment="1">
      <alignment horizontal="center"/>
    </xf>
    <xf numFmtId="0" fontId="0" fillId="3" borderId="45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179" fontId="6" fillId="0" borderId="0" xfId="0" applyNumberFormat="1" applyFont="1" applyFill="1" applyBorder="1" applyAlignment="1">
      <alignment shrinkToFit="1"/>
    </xf>
    <xf numFmtId="38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shrinkToFit="1"/>
    </xf>
    <xf numFmtId="184" fontId="0" fillId="0" borderId="12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49" applyNumberFormat="1" applyFont="1" applyBorder="1" applyAlignment="1">
      <alignment/>
    </xf>
    <xf numFmtId="184" fontId="0" fillId="33" borderId="20" xfId="49" applyNumberFormat="1" applyFont="1" applyFill="1" applyBorder="1" applyAlignment="1">
      <alignment/>
    </xf>
    <xf numFmtId="184" fontId="0" fillId="33" borderId="21" xfId="49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33" borderId="15" xfId="0" applyNumberFormat="1" applyFill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180" fontId="0" fillId="0" borderId="46" xfId="0" applyNumberFormat="1" applyBorder="1" applyAlignment="1">
      <alignment vertical="center"/>
    </xf>
    <xf numFmtId="0" fontId="0" fillId="13" borderId="47" xfId="0" applyFill="1" applyBorder="1" applyAlignment="1">
      <alignment horizontal="center" vertical="center"/>
    </xf>
    <xf numFmtId="180" fontId="0" fillId="36" borderId="16" xfId="0" applyNumberFormat="1" applyFill="1" applyBorder="1" applyAlignment="1">
      <alignment horizontal="left"/>
    </xf>
    <xf numFmtId="0" fontId="0" fillId="36" borderId="16" xfId="0" applyFill="1" applyBorder="1" applyAlignment="1">
      <alignment horizontal="center"/>
    </xf>
    <xf numFmtId="180" fontId="0" fillId="0" borderId="16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182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185" fontId="0" fillId="0" borderId="16" xfId="0" applyNumberFormat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6" xfId="0" applyFill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0" fontId="0" fillId="37" borderId="16" xfId="0" applyFill="1" applyBorder="1" applyAlignment="1">
      <alignment vertical="center" shrinkToFit="1"/>
    </xf>
    <xf numFmtId="178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top"/>
    </xf>
    <xf numFmtId="185" fontId="0" fillId="0" borderId="0" xfId="0" applyNumberFormat="1" applyAlignment="1">
      <alignment vertical="center"/>
    </xf>
    <xf numFmtId="0" fontId="0" fillId="0" borderId="0" xfId="0" applyFill="1" applyAlignment="1">
      <alignment horizontal="left"/>
    </xf>
    <xf numFmtId="180" fontId="0" fillId="0" borderId="16" xfId="0" applyNumberFormat="1" applyBorder="1" applyAlignment="1">
      <alignment horizontal="right" vertical="center"/>
    </xf>
    <xf numFmtId="178" fontId="0" fillId="36" borderId="16" xfId="0" applyNumberFormat="1" applyFill="1" applyBorder="1" applyAlignment="1">
      <alignment horizontal="left"/>
    </xf>
    <xf numFmtId="178" fontId="0" fillId="0" borderId="16" xfId="0" applyNumberFormat="1" applyBorder="1" applyAlignment="1">
      <alignment horizontal="left"/>
    </xf>
    <xf numFmtId="180" fontId="0" fillId="0" borderId="0" xfId="0" applyNumberFormat="1" applyAlignment="1">
      <alignment vertical="center"/>
    </xf>
    <xf numFmtId="180" fontId="0" fillId="0" borderId="16" xfId="0" applyNumberFormat="1" applyBorder="1" applyAlignment="1">
      <alignment horizontal="left"/>
    </xf>
    <xf numFmtId="38" fontId="0" fillId="0" borderId="0" xfId="49" applyFont="1" applyAlignment="1">
      <alignment/>
    </xf>
    <xf numFmtId="0" fontId="0" fillId="37" borderId="16" xfId="0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86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178" fontId="0" fillId="0" borderId="0" xfId="0" applyNumberFormat="1" applyAlignment="1">
      <alignment/>
    </xf>
    <xf numFmtId="178" fontId="0" fillId="36" borderId="16" xfId="0" applyNumberFormat="1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wrapText="1"/>
    </xf>
    <xf numFmtId="179" fontId="0" fillId="0" borderId="16" xfId="0" applyNumberFormat="1" applyBorder="1" applyAlignment="1">
      <alignment/>
    </xf>
    <xf numFmtId="0" fontId="10" fillId="0" borderId="0" xfId="0" applyFont="1" applyAlignment="1">
      <alignment horizontal="left"/>
    </xf>
    <xf numFmtId="180" fontId="0" fillId="36" borderId="16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0" fontId="0" fillId="36" borderId="22" xfId="0" applyNumberFormat="1" applyFont="1" applyFill="1" applyBorder="1" applyAlignment="1">
      <alignment horizontal="center"/>
    </xf>
    <xf numFmtId="0" fontId="10" fillId="36" borderId="18" xfId="0" applyFont="1" applyFill="1" applyBorder="1" applyAlignment="1">
      <alignment horizontal="left"/>
    </xf>
    <xf numFmtId="181" fontId="12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0" fontId="0" fillId="36" borderId="21" xfId="0" applyNumberFormat="1" applyFont="1" applyFill="1" applyBorder="1" applyAlignment="1">
      <alignment horizontal="center"/>
    </xf>
    <xf numFmtId="0" fontId="10" fillId="36" borderId="23" xfId="0" applyFont="1" applyFill="1" applyBorder="1" applyAlignment="1">
      <alignment horizontal="left"/>
    </xf>
    <xf numFmtId="0" fontId="0" fillId="37" borderId="0" xfId="0" applyFill="1" applyAlignment="1">
      <alignment/>
    </xf>
    <xf numFmtId="180" fontId="0" fillId="37" borderId="16" xfId="0" applyNumberFormat="1" applyFont="1" applyFill="1" applyBorder="1" applyAlignment="1">
      <alignment/>
    </xf>
    <xf numFmtId="0" fontId="0" fillId="37" borderId="16" xfId="0" applyFont="1" applyFill="1" applyBorder="1" applyAlignment="1">
      <alignment horizontal="center"/>
    </xf>
    <xf numFmtId="178" fontId="0" fillId="37" borderId="16" xfId="0" applyNumberFormat="1" applyFont="1" applyFill="1" applyBorder="1" applyAlignment="1">
      <alignment/>
    </xf>
    <xf numFmtId="179" fontId="0" fillId="37" borderId="16" xfId="0" applyNumberFormat="1" applyFont="1" applyFill="1" applyBorder="1" applyAlignment="1">
      <alignment/>
    </xf>
    <xf numFmtId="0" fontId="0" fillId="37" borderId="16" xfId="0" applyFont="1" applyFill="1" applyBorder="1" applyAlignment="1">
      <alignment horizontal="center" wrapText="1"/>
    </xf>
    <xf numFmtId="180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 horizontal="center"/>
    </xf>
    <xf numFmtId="178" fontId="0" fillId="37" borderId="16" xfId="0" applyNumberFormat="1" applyFill="1" applyBorder="1" applyAlignment="1">
      <alignment/>
    </xf>
    <xf numFmtId="180" fontId="0" fillId="37" borderId="11" xfId="0" applyNumberFormat="1" applyFill="1" applyBorder="1" applyAlignment="1">
      <alignment/>
    </xf>
    <xf numFmtId="179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 horizontal="center" wrapText="1"/>
    </xf>
    <xf numFmtId="180" fontId="0" fillId="36" borderId="16" xfId="0" applyNumberFormat="1" applyFill="1" applyBorder="1" applyAlignment="1">
      <alignment/>
    </xf>
    <xf numFmtId="0" fontId="0" fillId="36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0" fillId="0" borderId="16" xfId="0" applyNumberFormat="1" applyBorder="1" applyAlignment="1">
      <alignment/>
    </xf>
    <xf numFmtId="0" fontId="0" fillId="0" borderId="16" xfId="0" applyFont="1" applyBorder="1" applyAlignment="1">
      <alignment horizontal="center" wrapText="1"/>
    </xf>
    <xf numFmtId="178" fontId="0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38" fontId="13" fillId="0" borderId="0" xfId="49" applyFont="1" applyAlignment="1">
      <alignment/>
    </xf>
    <xf numFmtId="38" fontId="0" fillId="38" borderId="16" xfId="49" applyFont="1" applyFill="1" applyBorder="1" applyAlignment="1">
      <alignment/>
    </xf>
    <xf numFmtId="0" fontId="0" fillId="38" borderId="16" xfId="0" applyFont="1" applyFill="1" applyBorder="1" applyAlignment="1">
      <alignment horizontal="center" wrapText="1"/>
    </xf>
    <xf numFmtId="38" fontId="0" fillId="0" borderId="0" xfId="0" applyNumberFormat="1" applyAlignment="1">
      <alignment/>
    </xf>
    <xf numFmtId="0" fontId="0" fillId="38" borderId="16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 horizontal="center"/>
    </xf>
    <xf numFmtId="38" fontId="0" fillId="0" borderId="16" xfId="49" applyFont="1" applyBorder="1" applyAlignment="1">
      <alignment/>
    </xf>
    <xf numFmtId="38" fontId="0" fillId="0" borderId="48" xfId="0" applyNumberFormat="1" applyBorder="1" applyAlignment="1">
      <alignment/>
    </xf>
    <xf numFmtId="38" fontId="0" fillId="0" borderId="48" xfId="49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8" fillId="0" borderId="16" xfId="0" applyFont="1" applyBorder="1" applyAlignment="1">
      <alignment/>
    </xf>
    <xf numFmtId="14" fontId="0" fillId="0" borderId="0" xfId="0" applyNumberFormat="1" applyAlignment="1">
      <alignment/>
    </xf>
    <xf numFmtId="38" fontId="0" fillId="0" borderId="0" xfId="49" applyAlignment="1">
      <alignment/>
    </xf>
    <xf numFmtId="38" fontId="0" fillId="0" borderId="48" xfId="49" applyBorder="1" applyAlignment="1">
      <alignment/>
    </xf>
    <xf numFmtId="180" fontId="0" fillId="0" borderId="11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179" fontId="0" fillId="0" borderId="16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0" fontId="0" fillId="39" borderId="16" xfId="0" applyFill="1" applyBorder="1" applyAlignment="1">
      <alignment horizontal="center"/>
    </xf>
    <xf numFmtId="180" fontId="0" fillId="39" borderId="16" xfId="0" applyNumberFormat="1" applyFill="1" applyBorder="1" applyAlignment="1">
      <alignment/>
    </xf>
    <xf numFmtId="0" fontId="0" fillId="39" borderId="16" xfId="0" applyFont="1" applyFill="1" applyBorder="1" applyAlignment="1">
      <alignment horizontal="center"/>
    </xf>
    <xf numFmtId="180" fontId="0" fillId="39" borderId="16" xfId="0" applyNumberFormat="1" applyFon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17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180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179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78" fontId="0" fillId="11" borderId="16" xfId="0" applyNumberFormat="1" applyFont="1" applyFill="1" applyBorder="1" applyAlignment="1">
      <alignment/>
    </xf>
    <xf numFmtId="178" fontId="0" fillId="9" borderId="16" xfId="0" applyNumberFormat="1" applyFont="1" applyFill="1" applyBorder="1" applyAlignment="1">
      <alignment/>
    </xf>
    <xf numFmtId="38" fontId="0" fillId="12" borderId="16" xfId="49" applyFont="1" applyFill="1" applyBorder="1" applyAlignment="1">
      <alignment/>
    </xf>
    <xf numFmtId="178" fontId="0" fillId="3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178" fontId="0" fillId="0" borderId="16" xfId="0" applyNumberFormat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left"/>
    </xf>
    <xf numFmtId="0" fontId="11" fillId="36" borderId="22" xfId="0" applyFont="1" applyFill="1" applyBorder="1" applyAlignment="1">
      <alignment horizontal="left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zoomScalePageLayoutView="0" workbookViewId="0" topLeftCell="A49">
      <selection activeCell="G60" sqref="G60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spans="1:27" s="52" customFormat="1" ht="15.75" customHeight="1">
      <c r="A1" s="52" t="s">
        <v>20</v>
      </c>
      <c r="AA1" s="217" t="s">
        <v>27</v>
      </c>
    </row>
    <row r="2" spans="1:27" ht="15.75" customHeight="1">
      <c r="A2" s="223" t="s">
        <v>18</v>
      </c>
      <c r="B2" s="223"/>
      <c r="C2" s="13">
        <v>2024</v>
      </c>
      <c r="D2" s="14">
        <f>C2+1</f>
        <v>2025</v>
      </c>
      <c r="E2" s="14">
        <f aca="true" t="shared" si="0" ref="E2:AA2">D2+1</f>
        <v>2026</v>
      </c>
      <c r="F2" s="14">
        <f t="shared" si="0"/>
        <v>2027</v>
      </c>
      <c r="G2" s="14">
        <f t="shared" si="0"/>
        <v>2028</v>
      </c>
      <c r="H2" s="14">
        <f t="shared" si="0"/>
        <v>2029</v>
      </c>
      <c r="I2" s="14">
        <f t="shared" si="0"/>
        <v>2030</v>
      </c>
      <c r="J2" s="14">
        <f t="shared" si="0"/>
        <v>2031</v>
      </c>
      <c r="K2" s="14">
        <f t="shared" si="0"/>
        <v>2032</v>
      </c>
      <c r="L2" s="14">
        <f t="shared" si="0"/>
        <v>2033</v>
      </c>
      <c r="M2" s="14">
        <f t="shared" si="0"/>
        <v>2034</v>
      </c>
      <c r="N2" s="14">
        <f t="shared" si="0"/>
        <v>2035</v>
      </c>
      <c r="O2" s="14">
        <f t="shared" si="0"/>
        <v>2036</v>
      </c>
      <c r="P2" s="14">
        <f t="shared" si="0"/>
        <v>2037</v>
      </c>
      <c r="Q2" s="14">
        <f t="shared" si="0"/>
        <v>2038</v>
      </c>
      <c r="R2" s="14">
        <f t="shared" si="0"/>
        <v>2039</v>
      </c>
      <c r="S2" s="14">
        <f t="shared" si="0"/>
        <v>2040</v>
      </c>
      <c r="T2" s="14">
        <f t="shared" si="0"/>
        <v>2041</v>
      </c>
      <c r="U2" s="14">
        <f t="shared" si="0"/>
        <v>2042</v>
      </c>
      <c r="V2" s="14">
        <f t="shared" si="0"/>
        <v>2043</v>
      </c>
      <c r="W2" s="14">
        <f t="shared" si="0"/>
        <v>2044</v>
      </c>
      <c r="X2" s="14">
        <f t="shared" si="0"/>
        <v>2045</v>
      </c>
      <c r="Y2" s="14">
        <f t="shared" si="0"/>
        <v>2046</v>
      </c>
      <c r="Z2" s="14">
        <f t="shared" si="0"/>
        <v>2047</v>
      </c>
      <c r="AA2" s="48">
        <f t="shared" si="0"/>
        <v>2048</v>
      </c>
    </row>
    <row r="3" spans="1:27" ht="15.75" customHeight="1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5.75" customHeight="1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5.75" customHeight="1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218" customFormat="1" ht="15.75" customHeight="1">
      <c r="A6" s="223" t="s">
        <v>21</v>
      </c>
      <c r="B6" s="223"/>
      <c r="C6" s="53"/>
      <c r="D6" s="54" t="s">
        <v>5</v>
      </c>
      <c r="E6" s="54" t="s">
        <v>4</v>
      </c>
      <c r="F6" s="54" t="s">
        <v>3</v>
      </c>
      <c r="G6" s="54"/>
      <c r="H6" s="54"/>
      <c r="I6" s="54"/>
      <c r="J6" s="54"/>
      <c r="K6" s="54"/>
      <c r="L6" s="54"/>
      <c r="M6" s="54" t="s">
        <v>25</v>
      </c>
      <c r="N6" s="54" t="s">
        <v>5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1:28" ht="15.75" customHeight="1">
      <c r="A7" s="225" t="s">
        <v>30</v>
      </c>
      <c r="B7" s="1" t="s">
        <v>7</v>
      </c>
      <c r="C7" s="3"/>
      <c r="D7" s="3"/>
      <c r="E7" s="3"/>
      <c r="F7" s="3"/>
      <c r="G7" s="3">
        <v>220</v>
      </c>
      <c r="H7" s="3">
        <v>220</v>
      </c>
      <c r="I7" s="3">
        <v>220</v>
      </c>
      <c r="J7" s="3">
        <v>220</v>
      </c>
      <c r="K7" s="3">
        <v>220</v>
      </c>
      <c r="L7" s="3">
        <v>220</v>
      </c>
      <c r="M7" s="3">
        <v>220</v>
      </c>
      <c r="N7" s="3">
        <v>220</v>
      </c>
      <c r="O7" s="3">
        <v>220</v>
      </c>
      <c r="P7" s="3">
        <v>220</v>
      </c>
      <c r="Q7" s="3">
        <v>220</v>
      </c>
      <c r="R7" s="3">
        <v>220</v>
      </c>
      <c r="S7" s="3">
        <v>220</v>
      </c>
      <c r="T7" s="3">
        <v>220</v>
      </c>
      <c r="U7" s="3">
        <v>220</v>
      </c>
      <c r="V7" s="3">
        <v>220</v>
      </c>
      <c r="W7" s="3">
        <v>220</v>
      </c>
      <c r="X7" s="3">
        <v>220</v>
      </c>
      <c r="Y7" s="3">
        <v>220</v>
      </c>
      <c r="Z7" s="3">
        <v>220</v>
      </c>
      <c r="AA7" s="4">
        <v>220</v>
      </c>
      <c r="AB7" s="6"/>
    </row>
    <row r="8" spans="1:28" ht="15.75" customHeight="1">
      <c r="A8" s="225"/>
      <c r="B8" s="2" t="s">
        <v>8</v>
      </c>
      <c r="C8" s="6"/>
      <c r="D8" s="6"/>
      <c r="E8" s="6"/>
      <c r="F8" s="6"/>
      <c r="G8" s="6">
        <v>78</v>
      </c>
      <c r="H8" s="6">
        <v>78</v>
      </c>
      <c r="I8" s="6">
        <v>78</v>
      </c>
      <c r="J8" s="6">
        <v>78</v>
      </c>
      <c r="K8" s="6">
        <v>78</v>
      </c>
      <c r="L8" s="6">
        <v>78</v>
      </c>
      <c r="M8" s="6">
        <v>78</v>
      </c>
      <c r="N8" s="6">
        <v>78</v>
      </c>
      <c r="O8" s="6">
        <v>78</v>
      </c>
      <c r="P8" s="6">
        <v>78</v>
      </c>
      <c r="Q8" s="6">
        <v>78</v>
      </c>
      <c r="R8" s="6">
        <v>78</v>
      </c>
      <c r="S8" s="6">
        <v>78</v>
      </c>
      <c r="T8" s="6">
        <v>78</v>
      </c>
      <c r="U8" s="6">
        <v>78</v>
      </c>
      <c r="V8" s="6">
        <v>78</v>
      </c>
      <c r="W8" s="6">
        <v>78</v>
      </c>
      <c r="X8" s="6">
        <v>78</v>
      </c>
      <c r="Y8" s="6">
        <v>78</v>
      </c>
      <c r="Z8" s="6">
        <v>78</v>
      </c>
      <c r="AA8" s="7">
        <v>78</v>
      </c>
      <c r="AB8" s="6"/>
    </row>
    <row r="9" spans="1:27" ht="15.75" customHeight="1">
      <c r="A9" s="225"/>
      <c r="B9" s="2" t="s">
        <v>19</v>
      </c>
      <c r="C9" s="6">
        <v>150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1:27" ht="15.75" customHeight="1">
      <c r="A10" s="225"/>
      <c r="B10" s="2" t="s">
        <v>9</v>
      </c>
      <c r="C10" s="8">
        <v>3500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.75" customHeight="1">
      <c r="A11" s="225"/>
      <c r="B11" s="11" t="s">
        <v>10</v>
      </c>
      <c r="C11" s="15">
        <f>SUM(C7:C10)</f>
        <v>3650</v>
      </c>
      <c r="D11" s="15">
        <f aca="true" t="shared" si="1" ref="D11:AA11">SUM(D7:D10)</f>
        <v>0</v>
      </c>
      <c r="E11" s="15">
        <f t="shared" si="1"/>
        <v>0</v>
      </c>
      <c r="F11" s="15">
        <f t="shared" si="1"/>
        <v>0</v>
      </c>
      <c r="G11" s="15">
        <f t="shared" si="1"/>
        <v>298</v>
      </c>
      <c r="H11" s="15">
        <f t="shared" si="1"/>
        <v>298</v>
      </c>
      <c r="I11" s="15">
        <f t="shared" si="1"/>
        <v>298</v>
      </c>
      <c r="J11" s="15">
        <f t="shared" si="1"/>
        <v>298</v>
      </c>
      <c r="K11" s="15">
        <f t="shared" si="1"/>
        <v>298</v>
      </c>
      <c r="L11" s="15">
        <f t="shared" si="1"/>
        <v>298</v>
      </c>
      <c r="M11" s="15">
        <f t="shared" si="1"/>
        <v>298</v>
      </c>
      <c r="N11" s="15">
        <f t="shared" si="1"/>
        <v>298</v>
      </c>
      <c r="O11" s="15">
        <f t="shared" si="1"/>
        <v>298</v>
      </c>
      <c r="P11" s="15">
        <f t="shared" si="1"/>
        <v>298</v>
      </c>
      <c r="Q11" s="15">
        <f t="shared" si="1"/>
        <v>298</v>
      </c>
      <c r="R11" s="15">
        <f t="shared" si="1"/>
        <v>298</v>
      </c>
      <c r="S11" s="15">
        <f t="shared" si="1"/>
        <v>298</v>
      </c>
      <c r="T11" s="15">
        <f t="shared" si="1"/>
        <v>298</v>
      </c>
      <c r="U11" s="15">
        <f t="shared" si="1"/>
        <v>298</v>
      </c>
      <c r="V11" s="15">
        <f t="shared" si="1"/>
        <v>298</v>
      </c>
      <c r="W11" s="15">
        <f t="shared" si="1"/>
        <v>298</v>
      </c>
      <c r="X11" s="15">
        <f t="shared" si="1"/>
        <v>298</v>
      </c>
      <c r="Y11" s="15">
        <f t="shared" si="1"/>
        <v>298</v>
      </c>
      <c r="Z11" s="15">
        <f t="shared" si="1"/>
        <v>298</v>
      </c>
      <c r="AA11" s="16">
        <f t="shared" si="1"/>
        <v>298</v>
      </c>
    </row>
    <row r="12" spans="1:27" ht="15.75" customHeight="1">
      <c r="A12" s="225" t="s">
        <v>31</v>
      </c>
      <c r="B12" s="2" t="s">
        <v>11</v>
      </c>
      <c r="C12" s="6">
        <v>360</v>
      </c>
      <c r="D12" s="6">
        <v>360</v>
      </c>
      <c r="E12" s="6">
        <v>360</v>
      </c>
      <c r="F12" s="6">
        <v>240</v>
      </c>
      <c r="G12" s="6">
        <v>240</v>
      </c>
      <c r="H12" s="6">
        <v>240</v>
      </c>
      <c r="I12" s="6">
        <v>240</v>
      </c>
      <c r="J12" s="6">
        <v>240</v>
      </c>
      <c r="K12" s="6">
        <v>240</v>
      </c>
      <c r="L12" s="6">
        <v>240</v>
      </c>
      <c r="M12" s="6">
        <v>240</v>
      </c>
      <c r="N12" s="6">
        <v>240</v>
      </c>
      <c r="O12" s="6">
        <v>240</v>
      </c>
      <c r="P12" s="6">
        <v>240</v>
      </c>
      <c r="Q12" s="6">
        <v>240</v>
      </c>
      <c r="R12" s="6">
        <v>240</v>
      </c>
      <c r="S12" s="6">
        <v>240</v>
      </c>
      <c r="T12" s="6">
        <v>240</v>
      </c>
      <c r="U12" s="6">
        <v>240</v>
      </c>
      <c r="V12" s="6">
        <v>240</v>
      </c>
      <c r="W12" s="6">
        <v>240</v>
      </c>
      <c r="X12" s="6">
        <v>240</v>
      </c>
      <c r="Y12" s="6">
        <v>240</v>
      </c>
      <c r="Z12" s="6">
        <v>240</v>
      </c>
      <c r="AA12" s="7">
        <v>240</v>
      </c>
    </row>
    <row r="13" spans="1:28" ht="15.75" customHeight="1">
      <c r="A13" s="225"/>
      <c r="B13" s="2" t="s">
        <v>13</v>
      </c>
      <c r="C13" s="6">
        <v>48</v>
      </c>
      <c r="D13" s="6">
        <v>48</v>
      </c>
      <c r="E13" s="6">
        <v>3</v>
      </c>
      <c r="F13" s="6">
        <v>3</v>
      </c>
      <c r="G13" s="6">
        <v>6</v>
      </c>
      <c r="H13" s="6">
        <v>25</v>
      </c>
      <c r="I13" s="6">
        <f>H13</f>
        <v>25</v>
      </c>
      <c r="J13" s="6">
        <f aca="true" t="shared" si="2" ref="J13:P13">I13</f>
        <v>25</v>
      </c>
      <c r="K13" s="6">
        <f t="shared" si="2"/>
        <v>25</v>
      </c>
      <c r="L13" s="6">
        <f t="shared" si="2"/>
        <v>25</v>
      </c>
      <c r="M13" s="6">
        <f t="shared" si="2"/>
        <v>25</v>
      </c>
      <c r="N13" s="6">
        <f t="shared" si="2"/>
        <v>25</v>
      </c>
      <c r="O13" s="6">
        <f t="shared" si="2"/>
        <v>25</v>
      </c>
      <c r="P13" s="6">
        <f t="shared" si="2"/>
        <v>25</v>
      </c>
      <c r="Q13" s="6">
        <v>28</v>
      </c>
      <c r="R13" s="6">
        <f>Q13</f>
        <v>28</v>
      </c>
      <c r="S13" s="6">
        <f aca="true" t="shared" si="3" ref="S13:AA13">R13</f>
        <v>28</v>
      </c>
      <c r="T13" s="6">
        <f t="shared" si="3"/>
        <v>28</v>
      </c>
      <c r="U13" s="6">
        <f t="shared" si="3"/>
        <v>28</v>
      </c>
      <c r="V13" s="6">
        <f t="shared" si="3"/>
        <v>28</v>
      </c>
      <c r="W13" s="6">
        <f t="shared" si="3"/>
        <v>28</v>
      </c>
      <c r="X13" s="6">
        <f t="shared" si="3"/>
        <v>28</v>
      </c>
      <c r="Y13" s="6">
        <f t="shared" si="3"/>
        <v>28</v>
      </c>
      <c r="Z13" s="6">
        <f t="shared" si="3"/>
        <v>28</v>
      </c>
      <c r="AA13" s="7">
        <f t="shared" si="3"/>
        <v>28</v>
      </c>
      <c r="AB13" s="6"/>
    </row>
    <row r="14" spans="1:27" ht="15.75" customHeight="1">
      <c r="A14" s="225"/>
      <c r="B14" s="2" t="s">
        <v>12</v>
      </c>
      <c r="C14" s="6">
        <v>35</v>
      </c>
      <c r="D14" s="6">
        <v>35</v>
      </c>
      <c r="E14" s="6">
        <v>35</v>
      </c>
      <c r="F14" s="6">
        <v>35</v>
      </c>
      <c r="G14" s="6">
        <v>35</v>
      </c>
      <c r="H14" s="6">
        <v>35</v>
      </c>
      <c r="I14" s="6">
        <v>35</v>
      </c>
      <c r="J14" s="6">
        <v>35</v>
      </c>
      <c r="K14" s="6">
        <v>35</v>
      </c>
      <c r="L14" s="6">
        <v>35</v>
      </c>
      <c r="M14" s="6">
        <v>35</v>
      </c>
      <c r="N14" s="6">
        <v>35</v>
      </c>
      <c r="O14" s="6">
        <v>35</v>
      </c>
      <c r="P14" s="6">
        <v>35</v>
      </c>
      <c r="Q14" s="6">
        <v>35</v>
      </c>
      <c r="R14" s="6">
        <v>35</v>
      </c>
      <c r="S14" s="6">
        <v>35</v>
      </c>
      <c r="T14" s="6">
        <v>35</v>
      </c>
      <c r="U14" s="6">
        <v>35</v>
      </c>
      <c r="V14" s="6">
        <v>35</v>
      </c>
      <c r="W14" s="6">
        <v>10</v>
      </c>
      <c r="X14" s="6">
        <v>10</v>
      </c>
      <c r="Y14" s="6">
        <v>10</v>
      </c>
      <c r="Z14" s="6">
        <v>10</v>
      </c>
      <c r="AA14" s="7">
        <v>10</v>
      </c>
    </row>
    <row r="15" spans="1:28" ht="15.75" customHeight="1">
      <c r="A15" s="225"/>
      <c r="B15" s="2" t="s">
        <v>14</v>
      </c>
      <c r="C15" s="6">
        <v>77</v>
      </c>
      <c r="D15" s="6">
        <v>9</v>
      </c>
      <c r="E15" s="6">
        <v>8</v>
      </c>
      <c r="F15" s="6">
        <v>8</v>
      </c>
      <c r="G15" s="6">
        <v>9</v>
      </c>
      <c r="H15" s="47">
        <v>11</v>
      </c>
      <c r="I15" s="6">
        <v>9</v>
      </c>
      <c r="J15" s="6">
        <v>9</v>
      </c>
      <c r="K15" s="6">
        <v>9</v>
      </c>
      <c r="L15" s="6">
        <v>9</v>
      </c>
      <c r="M15" s="6">
        <v>9</v>
      </c>
      <c r="N15" s="6">
        <v>9</v>
      </c>
      <c r="O15" s="6">
        <v>9</v>
      </c>
      <c r="P15" s="6">
        <v>9</v>
      </c>
      <c r="Q15" s="6">
        <v>9</v>
      </c>
      <c r="R15" s="6">
        <v>9</v>
      </c>
      <c r="S15" s="6">
        <v>9</v>
      </c>
      <c r="T15" s="6">
        <v>9</v>
      </c>
      <c r="U15" s="6">
        <v>9</v>
      </c>
      <c r="V15" s="6">
        <v>9</v>
      </c>
      <c r="W15" s="6">
        <v>9</v>
      </c>
      <c r="X15" s="6">
        <v>9</v>
      </c>
      <c r="Y15" s="6">
        <v>9</v>
      </c>
      <c r="Z15" s="6">
        <v>9</v>
      </c>
      <c r="AA15" s="7">
        <v>9</v>
      </c>
      <c r="AB15" s="6"/>
    </row>
    <row r="16" spans="1:27" ht="15.75" customHeight="1">
      <c r="A16" s="225"/>
      <c r="B16" s="2" t="s">
        <v>26</v>
      </c>
      <c r="C16" s="6">
        <v>40</v>
      </c>
      <c r="D16" s="6">
        <v>240</v>
      </c>
      <c r="E16" s="6">
        <v>140</v>
      </c>
      <c r="F16" s="6">
        <v>90</v>
      </c>
      <c r="G16" s="6">
        <v>40</v>
      </c>
      <c r="H16" s="6">
        <v>40</v>
      </c>
      <c r="I16" s="6">
        <v>40</v>
      </c>
      <c r="J16" s="6">
        <v>40</v>
      </c>
      <c r="K16" s="6">
        <v>40</v>
      </c>
      <c r="L16" s="6">
        <v>20</v>
      </c>
      <c r="M16" s="6">
        <v>520</v>
      </c>
      <c r="N16" s="47">
        <v>220</v>
      </c>
      <c r="O16" s="6">
        <v>20</v>
      </c>
      <c r="P16" s="6">
        <v>20</v>
      </c>
      <c r="Q16" s="47">
        <v>20</v>
      </c>
      <c r="R16" s="6">
        <v>20</v>
      </c>
      <c r="S16" s="6">
        <v>20</v>
      </c>
      <c r="T16" s="47">
        <v>20</v>
      </c>
      <c r="U16" s="6">
        <v>20</v>
      </c>
      <c r="V16" s="6">
        <v>20</v>
      </c>
      <c r="W16" s="47">
        <v>20</v>
      </c>
      <c r="X16" s="6">
        <v>20</v>
      </c>
      <c r="Y16" s="6">
        <v>20</v>
      </c>
      <c r="Z16" s="47">
        <v>20</v>
      </c>
      <c r="AA16" s="7">
        <v>20</v>
      </c>
    </row>
    <row r="17" spans="1:27" ht="15.75" customHeight="1">
      <c r="A17" s="225"/>
      <c r="B17" s="11" t="s">
        <v>15</v>
      </c>
      <c r="C17" s="17">
        <f>SUM(C12:C16)</f>
        <v>560</v>
      </c>
      <c r="D17" s="17">
        <f aca="true" t="shared" si="4" ref="D17:AA17">SUM(D12:D16)</f>
        <v>692</v>
      </c>
      <c r="E17" s="17">
        <f t="shared" si="4"/>
        <v>546</v>
      </c>
      <c r="F17" s="17">
        <f t="shared" si="4"/>
        <v>376</v>
      </c>
      <c r="G17" s="17">
        <f t="shared" si="4"/>
        <v>330</v>
      </c>
      <c r="H17" s="17">
        <f t="shared" si="4"/>
        <v>351</v>
      </c>
      <c r="I17" s="17">
        <f t="shared" si="4"/>
        <v>349</v>
      </c>
      <c r="J17" s="17">
        <f t="shared" si="4"/>
        <v>349</v>
      </c>
      <c r="K17" s="17">
        <f t="shared" si="4"/>
        <v>349</v>
      </c>
      <c r="L17" s="17">
        <f t="shared" si="4"/>
        <v>329</v>
      </c>
      <c r="M17" s="17">
        <f t="shared" si="4"/>
        <v>829</v>
      </c>
      <c r="N17" s="17">
        <f t="shared" si="4"/>
        <v>529</v>
      </c>
      <c r="O17" s="17">
        <f t="shared" si="4"/>
        <v>329</v>
      </c>
      <c r="P17" s="17">
        <f t="shared" si="4"/>
        <v>329</v>
      </c>
      <c r="Q17" s="17">
        <f t="shared" si="4"/>
        <v>332</v>
      </c>
      <c r="R17" s="17">
        <f t="shared" si="4"/>
        <v>332</v>
      </c>
      <c r="S17" s="17">
        <f t="shared" si="4"/>
        <v>332</v>
      </c>
      <c r="T17" s="17">
        <f t="shared" si="4"/>
        <v>332</v>
      </c>
      <c r="U17" s="17">
        <f t="shared" si="4"/>
        <v>332</v>
      </c>
      <c r="V17" s="17">
        <f t="shared" si="4"/>
        <v>332</v>
      </c>
      <c r="W17" s="17">
        <f t="shared" si="4"/>
        <v>307</v>
      </c>
      <c r="X17" s="17">
        <f t="shared" si="4"/>
        <v>307</v>
      </c>
      <c r="Y17" s="17">
        <f t="shared" si="4"/>
        <v>307</v>
      </c>
      <c r="Z17" s="17">
        <f t="shared" si="4"/>
        <v>307</v>
      </c>
      <c r="AA17" s="18">
        <f t="shared" si="4"/>
        <v>307</v>
      </c>
    </row>
    <row r="18" spans="1:27" ht="15.75" customHeight="1">
      <c r="A18" s="226" t="s">
        <v>16</v>
      </c>
      <c r="B18" s="226"/>
      <c r="C18" s="12">
        <f>C11-C17</f>
        <v>3090</v>
      </c>
      <c r="D18" s="19">
        <f aca="true" t="shared" si="5" ref="D18:AA18">D11-D17</f>
        <v>-692</v>
      </c>
      <c r="E18" s="19">
        <f t="shared" si="5"/>
        <v>-546</v>
      </c>
      <c r="F18" s="19">
        <f t="shared" si="5"/>
        <v>-376</v>
      </c>
      <c r="G18" s="19">
        <f t="shared" si="5"/>
        <v>-32</v>
      </c>
      <c r="H18" s="19">
        <f t="shared" si="5"/>
        <v>-53</v>
      </c>
      <c r="I18" s="19">
        <f t="shared" si="5"/>
        <v>-51</v>
      </c>
      <c r="J18" s="19">
        <f t="shared" si="5"/>
        <v>-51</v>
      </c>
      <c r="K18" s="19">
        <f t="shared" si="5"/>
        <v>-51</v>
      </c>
      <c r="L18" s="19">
        <f t="shared" si="5"/>
        <v>-31</v>
      </c>
      <c r="M18" s="19">
        <f t="shared" si="5"/>
        <v>-531</v>
      </c>
      <c r="N18" s="19">
        <f t="shared" si="5"/>
        <v>-231</v>
      </c>
      <c r="O18" s="19">
        <f t="shared" si="5"/>
        <v>-31</v>
      </c>
      <c r="P18" s="19">
        <f t="shared" si="5"/>
        <v>-31</v>
      </c>
      <c r="Q18" s="19">
        <f t="shared" si="5"/>
        <v>-34</v>
      </c>
      <c r="R18" s="19">
        <f t="shared" si="5"/>
        <v>-34</v>
      </c>
      <c r="S18" s="19">
        <f t="shared" si="5"/>
        <v>-34</v>
      </c>
      <c r="T18" s="19">
        <f t="shared" si="5"/>
        <v>-34</v>
      </c>
      <c r="U18" s="19">
        <f t="shared" si="5"/>
        <v>-34</v>
      </c>
      <c r="V18" s="19">
        <f t="shared" si="5"/>
        <v>-34</v>
      </c>
      <c r="W18" s="19">
        <f t="shared" si="5"/>
        <v>-9</v>
      </c>
      <c r="X18" s="19">
        <f t="shared" si="5"/>
        <v>-9</v>
      </c>
      <c r="Y18" s="19">
        <f t="shared" si="5"/>
        <v>-9</v>
      </c>
      <c r="Z18" s="19">
        <f t="shared" si="5"/>
        <v>-9</v>
      </c>
      <c r="AA18" s="20">
        <f t="shared" si="5"/>
        <v>-9</v>
      </c>
    </row>
    <row r="19" spans="1:27" ht="15.75" customHeight="1">
      <c r="A19" s="227" t="s">
        <v>17</v>
      </c>
      <c r="B19" s="227"/>
      <c r="C19" s="44">
        <f>C18</f>
        <v>3090</v>
      </c>
      <c r="D19" s="45">
        <f>C19+D18</f>
        <v>2398</v>
      </c>
      <c r="E19" s="45">
        <f aca="true" t="shared" si="6" ref="E19:AA19">D19+E18</f>
        <v>1852</v>
      </c>
      <c r="F19" s="45">
        <f t="shared" si="6"/>
        <v>1476</v>
      </c>
      <c r="G19" s="45">
        <f t="shared" si="6"/>
        <v>1444</v>
      </c>
      <c r="H19" s="45">
        <f t="shared" si="6"/>
        <v>1391</v>
      </c>
      <c r="I19" s="45">
        <f>H19+I18</f>
        <v>1340</v>
      </c>
      <c r="J19" s="45">
        <f t="shared" si="6"/>
        <v>1289</v>
      </c>
      <c r="K19" s="45">
        <f t="shared" si="6"/>
        <v>1238</v>
      </c>
      <c r="L19" s="45">
        <f t="shared" si="6"/>
        <v>1207</v>
      </c>
      <c r="M19" s="45">
        <f t="shared" si="6"/>
        <v>676</v>
      </c>
      <c r="N19" s="45">
        <f t="shared" si="6"/>
        <v>445</v>
      </c>
      <c r="O19" s="45">
        <f t="shared" si="6"/>
        <v>414</v>
      </c>
      <c r="P19" s="45">
        <f t="shared" si="6"/>
        <v>383</v>
      </c>
      <c r="Q19" s="45">
        <f t="shared" si="6"/>
        <v>349</v>
      </c>
      <c r="R19" s="45">
        <f t="shared" si="6"/>
        <v>315</v>
      </c>
      <c r="S19" s="45">
        <f t="shared" si="6"/>
        <v>281</v>
      </c>
      <c r="T19" s="45">
        <f t="shared" si="6"/>
        <v>247</v>
      </c>
      <c r="U19" s="45">
        <f t="shared" si="6"/>
        <v>213</v>
      </c>
      <c r="V19" s="45">
        <f t="shared" si="6"/>
        <v>179</v>
      </c>
      <c r="W19" s="45">
        <f t="shared" si="6"/>
        <v>170</v>
      </c>
      <c r="X19" s="45">
        <f t="shared" si="6"/>
        <v>161</v>
      </c>
      <c r="Y19" s="45">
        <f t="shared" si="6"/>
        <v>152</v>
      </c>
      <c r="Z19" s="45">
        <f t="shared" si="6"/>
        <v>143</v>
      </c>
      <c r="AA19" s="46">
        <f t="shared" si="6"/>
        <v>134</v>
      </c>
    </row>
    <row r="20" spans="2:28" s="26" customFormat="1" ht="30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47"/>
    </row>
    <row r="21" spans="1:28" ht="15.75" customHeight="1">
      <c r="A21" s="52" t="s">
        <v>22</v>
      </c>
      <c r="AA21" s="6"/>
      <c r="AB21" s="6"/>
    </row>
    <row r="22" spans="1:27" ht="15.75" customHeight="1">
      <c r="A22" s="232" t="s">
        <v>18</v>
      </c>
      <c r="B22" s="233"/>
      <c r="C22" s="13">
        <f>C2</f>
        <v>2024</v>
      </c>
      <c r="D22" s="14">
        <f aca="true" t="shared" si="7" ref="D22:AA22">D2</f>
        <v>2025</v>
      </c>
      <c r="E22" s="14">
        <f t="shared" si="7"/>
        <v>2026</v>
      </c>
      <c r="F22" s="14">
        <f t="shared" si="7"/>
        <v>2027</v>
      </c>
      <c r="G22" s="14">
        <f t="shared" si="7"/>
        <v>2028</v>
      </c>
      <c r="H22" s="14">
        <f t="shared" si="7"/>
        <v>2029</v>
      </c>
      <c r="I22" s="14">
        <f t="shared" si="7"/>
        <v>2030</v>
      </c>
      <c r="J22" s="14">
        <f t="shared" si="7"/>
        <v>2031</v>
      </c>
      <c r="K22" s="14">
        <f t="shared" si="7"/>
        <v>2032</v>
      </c>
      <c r="L22" s="14">
        <f t="shared" si="7"/>
        <v>2033</v>
      </c>
      <c r="M22" s="14">
        <f t="shared" si="7"/>
        <v>2034</v>
      </c>
      <c r="N22" s="14">
        <f t="shared" si="7"/>
        <v>2035</v>
      </c>
      <c r="O22" s="14">
        <f t="shared" si="7"/>
        <v>2036</v>
      </c>
      <c r="P22" s="14">
        <f t="shared" si="7"/>
        <v>2037</v>
      </c>
      <c r="Q22" s="14">
        <f t="shared" si="7"/>
        <v>2038</v>
      </c>
      <c r="R22" s="14">
        <f t="shared" si="7"/>
        <v>2039</v>
      </c>
      <c r="S22" s="14">
        <f t="shared" si="7"/>
        <v>2040</v>
      </c>
      <c r="T22" s="14">
        <f t="shared" si="7"/>
        <v>2041</v>
      </c>
      <c r="U22" s="14">
        <f t="shared" si="7"/>
        <v>2042</v>
      </c>
      <c r="V22" s="14">
        <f t="shared" si="7"/>
        <v>2043</v>
      </c>
      <c r="W22" s="14">
        <f t="shared" si="7"/>
        <v>2044</v>
      </c>
      <c r="X22" s="14">
        <f t="shared" si="7"/>
        <v>2045</v>
      </c>
      <c r="Y22" s="14">
        <f t="shared" si="7"/>
        <v>2046</v>
      </c>
      <c r="Z22" s="14">
        <f t="shared" si="7"/>
        <v>2047</v>
      </c>
      <c r="AA22" s="48">
        <f t="shared" si="7"/>
        <v>2048</v>
      </c>
    </row>
    <row r="23" spans="1:27" ht="15.75" customHeight="1">
      <c r="A23" s="234" t="s">
        <v>29</v>
      </c>
      <c r="B23" s="2" t="s">
        <v>0</v>
      </c>
      <c r="C23" s="27">
        <f>C3</f>
        <v>61</v>
      </c>
      <c r="D23" s="3">
        <f aca="true" t="shared" si="8" ref="D23:AA23">D3</f>
        <v>62</v>
      </c>
      <c r="E23" s="3">
        <f t="shared" si="8"/>
        <v>63</v>
      </c>
      <c r="F23" s="3">
        <f t="shared" si="8"/>
        <v>64</v>
      </c>
      <c r="G23" s="3">
        <f t="shared" si="8"/>
        <v>65</v>
      </c>
      <c r="H23" s="3">
        <f t="shared" si="8"/>
        <v>66</v>
      </c>
      <c r="I23" s="3">
        <f t="shared" si="8"/>
        <v>67</v>
      </c>
      <c r="J23" s="3">
        <f t="shared" si="8"/>
        <v>68</v>
      </c>
      <c r="K23" s="3">
        <f t="shared" si="8"/>
        <v>69</v>
      </c>
      <c r="L23" s="3">
        <f t="shared" si="8"/>
        <v>70</v>
      </c>
      <c r="M23" s="3">
        <f t="shared" si="8"/>
        <v>71</v>
      </c>
      <c r="N23" s="3">
        <f t="shared" si="8"/>
        <v>72</v>
      </c>
      <c r="O23" s="3">
        <f t="shared" si="8"/>
        <v>73</v>
      </c>
      <c r="P23" s="3">
        <f t="shared" si="8"/>
        <v>74</v>
      </c>
      <c r="Q23" s="3">
        <f t="shared" si="8"/>
        <v>75</v>
      </c>
      <c r="R23" s="3">
        <f t="shared" si="8"/>
        <v>76</v>
      </c>
      <c r="S23" s="3">
        <f t="shared" si="8"/>
        <v>77</v>
      </c>
      <c r="T23" s="3">
        <f t="shared" si="8"/>
        <v>78</v>
      </c>
      <c r="U23" s="3">
        <f t="shared" si="8"/>
        <v>79</v>
      </c>
      <c r="V23" s="3">
        <f t="shared" si="8"/>
        <v>80</v>
      </c>
      <c r="W23" s="3">
        <f t="shared" si="8"/>
        <v>81</v>
      </c>
      <c r="X23" s="3">
        <f t="shared" si="8"/>
        <v>82</v>
      </c>
      <c r="Y23" s="3">
        <f t="shared" si="8"/>
        <v>83</v>
      </c>
      <c r="Z23" s="3">
        <f t="shared" si="8"/>
        <v>84</v>
      </c>
      <c r="AA23" s="4">
        <f t="shared" si="8"/>
        <v>85</v>
      </c>
    </row>
    <row r="24" spans="1:27" ht="15.75" customHeight="1">
      <c r="A24" s="235"/>
      <c r="B24" s="2" t="s">
        <v>1</v>
      </c>
      <c r="C24" s="5">
        <f aca="true" t="shared" si="9" ref="C24:AA24">C4</f>
        <v>61</v>
      </c>
      <c r="D24" s="6">
        <f t="shared" si="9"/>
        <v>62</v>
      </c>
      <c r="E24" s="6">
        <f t="shared" si="9"/>
        <v>63</v>
      </c>
      <c r="F24" s="6">
        <f t="shared" si="9"/>
        <v>64</v>
      </c>
      <c r="G24" s="6">
        <f t="shared" si="9"/>
        <v>65</v>
      </c>
      <c r="H24" s="6">
        <f t="shared" si="9"/>
        <v>66</v>
      </c>
      <c r="I24" s="6">
        <f t="shared" si="9"/>
        <v>67</v>
      </c>
      <c r="J24" s="6">
        <f t="shared" si="9"/>
        <v>68</v>
      </c>
      <c r="K24" s="6">
        <f t="shared" si="9"/>
        <v>69</v>
      </c>
      <c r="L24" s="6">
        <f t="shared" si="9"/>
        <v>70</v>
      </c>
      <c r="M24" s="6">
        <f t="shared" si="9"/>
        <v>71</v>
      </c>
      <c r="N24" s="6">
        <f t="shared" si="9"/>
        <v>72</v>
      </c>
      <c r="O24" s="6">
        <f t="shared" si="9"/>
        <v>73</v>
      </c>
      <c r="P24" s="6">
        <f t="shared" si="9"/>
        <v>74</v>
      </c>
      <c r="Q24" s="6">
        <f t="shared" si="9"/>
        <v>75</v>
      </c>
      <c r="R24" s="6">
        <f t="shared" si="9"/>
        <v>76</v>
      </c>
      <c r="S24" s="6">
        <f t="shared" si="9"/>
        <v>77</v>
      </c>
      <c r="T24" s="6">
        <f t="shared" si="9"/>
        <v>78</v>
      </c>
      <c r="U24" s="6">
        <f t="shared" si="9"/>
        <v>79</v>
      </c>
      <c r="V24" s="6">
        <f t="shared" si="9"/>
        <v>80</v>
      </c>
      <c r="W24" s="6">
        <f t="shared" si="9"/>
        <v>81</v>
      </c>
      <c r="X24" s="6">
        <f t="shared" si="9"/>
        <v>82</v>
      </c>
      <c r="Y24" s="6">
        <f t="shared" si="9"/>
        <v>83</v>
      </c>
      <c r="Z24" s="6">
        <f t="shared" si="9"/>
        <v>84</v>
      </c>
      <c r="AA24" s="7">
        <f t="shared" si="9"/>
        <v>85</v>
      </c>
    </row>
    <row r="25" spans="1:27" ht="15.75" customHeight="1">
      <c r="A25" s="236"/>
      <c r="B25" s="2" t="s">
        <v>2</v>
      </c>
      <c r="C25" s="28">
        <f>C5</f>
        <v>28</v>
      </c>
      <c r="D25" s="29">
        <f>D5</f>
        <v>29</v>
      </c>
      <c r="E25" s="29">
        <f>E5</f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5.75" customHeight="1">
      <c r="A26" s="232" t="s">
        <v>21</v>
      </c>
      <c r="B26" s="233"/>
      <c r="C26" s="53"/>
      <c r="D26" s="54" t="s">
        <v>5</v>
      </c>
      <c r="E26" s="54" t="s">
        <v>4</v>
      </c>
      <c r="F26" s="54" t="s">
        <v>3</v>
      </c>
      <c r="G26" s="54"/>
      <c r="H26" s="54"/>
      <c r="I26" s="54"/>
      <c r="J26" s="54"/>
      <c r="K26" s="54"/>
      <c r="L26" s="54"/>
      <c r="M26" s="54" t="s">
        <v>6</v>
      </c>
      <c r="N26" s="54" t="s">
        <v>5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8" ht="15.75" customHeight="1">
      <c r="A27" s="237" t="s">
        <v>30</v>
      </c>
      <c r="B27" s="1" t="s">
        <v>7</v>
      </c>
      <c r="C27" s="5"/>
      <c r="D27" s="6"/>
      <c r="E27" s="6"/>
      <c r="F27" s="6"/>
      <c r="G27" s="6">
        <f aca="true" t="shared" si="10" ref="G27:AA27">G7</f>
        <v>220</v>
      </c>
      <c r="H27" s="6">
        <f t="shared" si="10"/>
        <v>220</v>
      </c>
      <c r="I27" s="6">
        <f t="shared" si="10"/>
        <v>220</v>
      </c>
      <c r="J27" s="6">
        <f t="shared" si="10"/>
        <v>220</v>
      </c>
      <c r="K27" s="6">
        <f t="shared" si="10"/>
        <v>220</v>
      </c>
      <c r="L27" s="6">
        <f t="shared" si="10"/>
        <v>220</v>
      </c>
      <c r="M27" s="6">
        <f t="shared" si="10"/>
        <v>220</v>
      </c>
      <c r="N27" s="6">
        <f t="shared" si="10"/>
        <v>220</v>
      </c>
      <c r="O27" s="6">
        <f t="shared" si="10"/>
        <v>220</v>
      </c>
      <c r="P27" s="6">
        <f t="shared" si="10"/>
        <v>220</v>
      </c>
      <c r="Q27" s="6">
        <f t="shared" si="10"/>
        <v>220</v>
      </c>
      <c r="R27" s="6">
        <f t="shared" si="10"/>
        <v>220</v>
      </c>
      <c r="S27" s="6">
        <f t="shared" si="10"/>
        <v>220</v>
      </c>
      <c r="T27" s="6">
        <f t="shared" si="10"/>
        <v>220</v>
      </c>
      <c r="U27" s="6">
        <f t="shared" si="10"/>
        <v>220</v>
      </c>
      <c r="V27" s="6">
        <f t="shared" si="10"/>
        <v>220</v>
      </c>
      <c r="W27" s="6">
        <f t="shared" si="10"/>
        <v>220</v>
      </c>
      <c r="X27" s="6">
        <f t="shared" si="10"/>
        <v>220</v>
      </c>
      <c r="Y27" s="6">
        <f t="shared" si="10"/>
        <v>220</v>
      </c>
      <c r="Z27" s="6">
        <f t="shared" si="10"/>
        <v>220</v>
      </c>
      <c r="AA27" s="7">
        <f t="shared" si="10"/>
        <v>220</v>
      </c>
      <c r="AB27" s="6"/>
    </row>
    <row r="28" spans="1:28" ht="15.75" customHeight="1">
      <c r="A28" s="238"/>
      <c r="B28" s="2" t="s">
        <v>8</v>
      </c>
      <c r="C28" s="5"/>
      <c r="D28" s="6"/>
      <c r="E28" s="6"/>
      <c r="F28" s="6"/>
      <c r="G28" s="6">
        <f aca="true" t="shared" si="11" ref="G28:AA28">G27</f>
        <v>220</v>
      </c>
      <c r="H28" s="6">
        <f t="shared" si="11"/>
        <v>220</v>
      </c>
      <c r="I28" s="6">
        <f t="shared" si="11"/>
        <v>220</v>
      </c>
      <c r="J28" s="6">
        <f t="shared" si="11"/>
        <v>220</v>
      </c>
      <c r="K28" s="6">
        <f t="shared" si="11"/>
        <v>220</v>
      </c>
      <c r="L28" s="6">
        <f t="shared" si="11"/>
        <v>220</v>
      </c>
      <c r="M28" s="6">
        <f t="shared" si="11"/>
        <v>220</v>
      </c>
      <c r="N28" s="6">
        <f t="shared" si="11"/>
        <v>220</v>
      </c>
      <c r="O28" s="6">
        <f t="shared" si="11"/>
        <v>220</v>
      </c>
      <c r="P28" s="6">
        <f t="shared" si="11"/>
        <v>220</v>
      </c>
      <c r="Q28" s="6">
        <f t="shared" si="11"/>
        <v>220</v>
      </c>
      <c r="R28" s="6">
        <f t="shared" si="11"/>
        <v>220</v>
      </c>
      <c r="S28" s="6">
        <f t="shared" si="11"/>
        <v>220</v>
      </c>
      <c r="T28" s="6">
        <f t="shared" si="11"/>
        <v>220</v>
      </c>
      <c r="U28" s="6">
        <f t="shared" si="11"/>
        <v>220</v>
      </c>
      <c r="V28" s="6">
        <f t="shared" si="11"/>
        <v>220</v>
      </c>
      <c r="W28" s="6">
        <f t="shared" si="11"/>
        <v>220</v>
      </c>
      <c r="X28" s="6">
        <f t="shared" si="11"/>
        <v>220</v>
      </c>
      <c r="Y28" s="6">
        <f t="shared" si="11"/>
        <v>220</v>
      </c>
      <c r="Z28" s="6">
        <f t="shared" si="11"/>
        <v>220</v>
      </c>
      <c r="AA28" s="7">
        <f t="shared" si="11"/>
        <v>220</v>
      </c>
      <c r="AB28" s="6"/>
    </row>
    <row r="29" spans="1:27" ht="15.75" customHeight="1">
      <c r="A29" s="238"/>
      <c r="B29" s="2" t="s">
        <v>19</v>
      </c>
      <c r="C29" s="5">
        <v>300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ht="15.75" customHeight="1">
      <c r="A30" s="238"/>
      <c r="B30" s="2" t="s">
        <v>9</v>
      </c>
      <c r="C30" s="31">
        <v>4000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ht="15.75" customHeight="1">
      <c r="A31" s="224"/>
      <c r="B31" s="11" t="s">
        <v>10</v>
      </c>
      <c r="C31" s="32">
        <f aca="true" t="shared" si="12" ref="C31:AA31">SUM(C27:C30)</f>
        <v>4300</v>
      </c>
      <c r="D31" s="33">
        <f t="shared" si="12"/>
        <v>0</v>
      </c>
      <c r="E31" s="33">
        <f t="shared" si="12"/>
        <v>0</v>
      </c>
      <c r="F31" s="33">
        <f t="shared" si="12"/>
        <v>0</v>
      </c>
      <c r="G31" s="33">
        <f t="shared" si="12"/>
        <v>440</v>
      </c>
      <c r="H31" s="33">
        <f t="shared" si="12"/>
        <v>440</v>
      </c>
      <c r="I31" s="33">
        <f t="shared" si="12"/>
        <v>440</v>
      </c>
      <c r="J31" s="33">
        <f t="shared" si="12"/>
        <v>440</v>
      </c>
      <c r="K31" s="33">
        <f t="shared" si="12"/>
        <v>440</v>
      </c>
      <c r="L31" s="33">
        <f t="shared" si="12"/>
        <v>440</v>
      </c>
      <c r="M31" s="33">
        <f t="shared" si="12"/>
        <v>440</v>
      </c>
      <c r="N31" s="33">
        <f t="shared" si="12"/>
        <v>440</v>
      </c>
      <c r="O31" s="33">
        <f t="shared" si="12"/>
        <v>440</v>
      </c>
      <c r="P31" s="33">
        <f t="shared" si="12"/>
        <v>440</v>
      </c>
      <c r="Q31" s="33">
        <f t="shared" si="12"/>
        <v>440</v>
      </c>
      <c r="R31" s="33">
        <f t="shared" si="12"/>
        <v>440</v>
      </c>
      <c r="S31" s="33">
        <f t="shared" si="12"/>
        <v>440</v>
      </c>
      <c r="T31" s="33">
        <f t="shared" si="12"/>
        <v>440</v>
      </c>
      <c r="U31" s="33">
        <f t="shared" si="12"/>
        <v>440</v>
      </c>
      <c r="V31" s="33">
        <f t="shared" si="12"/>
        <v>440</v>
      </c>
      <c r="W31" s="33">
        <f t="shared" si="12"/>
        <v>440</v>
      </c>
      <c r="X31" s="33">
        <f t="shared" si="12"/>
        <v>440</v>
      </c>
      <c r="Y31" s="33">
        <f t="shared" si="12"/>
        <v>440</v>
      </c>
      <c r="Z31" s="33">
        <f t="shared" si="12"/>
        <v>440</v>
      </c>
      <c r="AA31" s="34">
        <f t="shared" si="12"/>
        <v>440</v>
      </c>
    </row>
    <row r="32" spans="1:27" ht="15.75" customHeight="1">
      <c r="A32" s="237" t="s">
        <v>31</v>
      </c>
      <c r="B32" s="2" t="s">
        <v>11</v>
      </c>
      <c r="C32" s="27">
        <v>360</v>
      </c>
      <c r="D32" s="3">
        <v>360</v>
      </c>
      <c r="E32" s="3">
        <v>360</v>
      </c>
      <c r="F32" s="3">
        <v>240</v>
      </c>
      <c r="G32" s="3">
        <v>240</v>
      </c>
      <c r="H32" s="3">
        <v>240</v>
      </c>
      <c r="I32" s="3">
        <v>240</v>
      </c>
      <c r="J32" s="3">
        <v>240</v>
      </c>
      <c r="K32" s="3">
        <v>240</v>
      </c>
      <c r="L32" s="3">
        <v>240</v>
      </c>
      <c r="M32" s="3">
        <v>240</v>
      </c>
      <c r="N32" s="3">
        <v>240</v>
      </c>
      <c r="O32" s="3">
        <v>240</v>
      </c>
      <c r="P32" s="3">
        <v>240</v>
      </c>
      <c r="Q32" s="3">
        <v>240</v>
      </c>
      <c r="R32" s="3">
        <v>240</v>
      </c>
      <c r="S32" s="3">
        <v>240</v>
      </c>
      <c r="T32" s="3">
        <v>240</v>
      </c>
      <c r="U32" s="3">
        <v>240</v>
      </c>
      <c r="V32" s="3">
        <v>240</v>
      </c>
      <c r="W32" s="3">
        <v>240</v>
      </c>
      <c r="X32" s="3">
        <v>240</v>
      </c>
      <c r="Y32" s="3">
        <v>240</v>
      </c>
      <c r="Z32" s="3">
        <v>240</v>
      </c>
      <c r="AA32" s="4">
        <v>240</v>
      </c>
    </row>
    <row r="33" spans="1:28" ht="15.75" customHeight="1">
      <c r="A33" s="238"/>
      <c r="B33" s="2" t="s">
        <v>13</v>
      </c>
      <c r="C33" s="5">
        <v>48</v>
      </c>
      <c r="D33" s="6">
        <f>C33</f>
        <v>48</v>
      </c>
      <c r="E33" s="6">
        <v>3</v>
      </c>
      <c r="F33" s="6">
        <f>E33</f>
        <v>3</v>
      </c>
      <c r="G33" s="6">
        <v>6</v>
      </c>
      <c r="H33" s="6">
        <v>38</v>
      </c>
      <c r="I33" s="6">
        <v>38</v>
      </c>
      <c r="J33" s="6">
        <f>I33</f>
        <v>38</v>
      </c>
      <c r="K33" s="6">
        <f aca="true" t="shared" si="13" ref="K33:P33">J33</f>
        <v>38</v>
      </c>
      <c r="L33" s="6">
        <f t="shared" si="13"/>
        <v>38</v>
      </c>
      <c r="M33" s="6">
        <f t="shared" si="13"/>
        <v>38</v>
      </c>
      <c r="N33" s="6">
        <f t="shared" si="13"/>
        <v>38</v>
      </c>
      <c r="O33" s="6">
        <f t="shared" si="13"/>
        <v>38</v>
      </c>
      <c r="P33" s="6">
        <f t="shared" si="13"/>
        <v>38</v>
      </c>
      <c r="Q33" s="6">
        <v>35</v>
      </c>
      <c r="R33" s="6">
        <f>Q33</f>
        <v>35</v>
      </c>
      <c r="S33" s="6">
        <f aca="true" t="shared" si="14" ref="S33:Z33">R33</f>
        <v>35</v>
      </c>
      <c r="T33" s="6">
        <f t="shared" si="14"/>
        <v>35</v>
      </c>
      <c r="U33" s="6">
        <f t="shared" si="14"/>
        <v>35</v>
      </c>
      <c r="V33" s="6">
        <f t="shared" si="14"/>
        <v>35</v>
      </c>
      <c r="W33" s="6">
        <f t="shared" si="14"/>
        <v>35</v>
      </c>
      <c r="X33" s="6">
        <f t="shared" si="14"/>
        <v>35</v>
      </c>
      <c r="Y33" s="6">
        <f t="shared" si="14"/>
        <v>35</v>
      </c>
      <c r="Z33" s="6">
        <f t="shared" si="14"/>
        <v>35</v>
      </c>
      <c r="AA33" s="7">
        <f>Z33</f>
        <v>35</v>
      </c>
      <c r="AB33" s="6"/>
    </row>
    <row r="34" spans="1:28" ht="15.75" customHeight="1">
      <c r="A34" s="238"/>
      <c r="B34" s="2" t="s">
        <v>12</v>
      </c>
      <c r="C34" s="5">
        <v>55</v>
      </c>
      <c r="D34" s="6">
        <v>55</v>
      </c>
      <c r="E34" s="6">
        <v>55</v>
      </c>
      <c r="F34" s="6">
        <v>55</v>
      </c>
      <c r="G34" s="6">
        <v>55</v>
      </c>
      <c r="H34" s="6">
        <v>55</v>
      </c>
      <c r="I34" s="6">
        <v>55</v>
      </c>
      <c r="J34" s="6">
        <v>55</v>
      </c>
      <c r="K34" s="6">
        <v>55</v>
      </c>
      <c r="L34" s="6">
        <v>55</v>
      </c>
      <c r="M34" s="6">
        <v>55</v>
      </c>
      <c r="N34" s="6">
        <v>55</v>
      </c>
      <c r="O34" s="6">
        <v>55</v>
      </c>
      <c r="P34" s="6">
        <v>55</v>
      </c>
      <c r="Q34" s="6">
        <v>55</v>
      </c>
      <c r="R34" s="6">
        <v>55</v>
      </c>
      <c r="S34" s="6">
        <v>55</v>
      </c>
      <c r="T34" s="6">
        <v>55</v>
      </c>
      <c r="U34" s="6">
        <v>55</v>
      </c>
      <c r="V34" s="6">
        <v>55</v>
      </c>
      <c r="W34" s="6">
        <v>10</v>
      </c>
      <c r="X34" s="6">
        <v>10</v>
      </c>
      <c r="Y34" s="6">
        <v>10</v>
      </c>
      <c r="Z34" s="6">
        <v>10</v>
      </c>
      <c r="AA34" s="7">
        <v>10</v>
      </c>
      <c r="AB34" s="6"/>
    </row>
    <row r="35" spans="1:28" ht="15.75" customHeight="1">
      <c r="A35" s="238"/>
      <c r="B35" s="2" t="s">
        <v>14</v>
      </c>
      <c r="C35" s="5">
        <v>153</v>
      </c>
      <c r="D35" s="6">
        <v>14</v>
      </c>
      <c r="E35" s="6">
        <v>8</v>
      </c>
      <c r="F35" s="6">
        <v>8</v>
      </c>
      <c r="G35" s="6">
        <v>13</v>
      </c>
      <c r="H35" s="6">
        <v>22</v>
      </c>
      <c r="I35" s="6">
        <v>19</v>
      </c>
      <c r="J35" s="6">
        <v>19</v>
      </c>
      <c r="K35" s="6">
        <v>19</v>
      </c>
      <c r="L35" s="6">
        <v>19</v>
      </c>
      <c r="M35" s="6">
        <v>19</v>
      </c>
      <c r="N35" s="6">
        <v>19</v>
      </c>
      <c r="O35" s="6">
        <v>19</v>
      </c>
      <c r="P35" s="6">
        <v>19</v>
      </c>
      <c r="Q35" s="6">
        <v>19</v>
      </c>
      <c r="R35" s="6">
        <v>19</v>
      </c>
      <c r="S35" s="6">
        <v>19</v>
      </c>
      <c r="T35" s="6">
        <v>19</v>
      </c>
      <c r="U35" s="6">
        <v>19</v>
      </c>
      <c r="V35" s="6">
        <v>19</v>
      </c>
      <c r="W35" s="6">
        <v>19</v>
      </c>
      <c r="X35" s="6">
        <v>19</v>
      </c>
      <c r="Y35" s="6">
        <v>19</v>
      </c>
      <c r="Z35" s="6">
        <v>19</v>
      </c>
      <c r="AA35" s="7">
        <f>Z35</f>
        <v>19</v>
      </c>
      <c r="AB35" s="6"/>
    </row>
    <row r="36" spans="1:27" ht="15.75" customHeight="1">
      <c r="A36" s="238"/>
      <c r="B36" s="2" t="s">
        <v>26</v>
      </c>
      <c r="C36" s="5">
        <v>40</v>
      </c>
      <c r="D36" s="6">
        <v>240</v>
      </c>
      <c r="E36" s="6">
        <v>140</v>
      </c>
      <c r="F36" s="6">
        <v>90</v>
      </c>
      <c r="G36" s="6">
        <v>40</v>
      </c>
      <c r="H36" s="6">
        <v>40</v>
      </c>
      <c r="I36" s="6">
        <v>40</v>
      </c>
      <c r="J36" s="6">
        <v>40</v>
      </c>
      <c r="K36" s="6">
        <v>40</v>
      </c>
      <c r="L36" s="6">
        <v>20</v>
      </c>
      <c r="M36" s="6">
        <v>520</v>
      </c>
      <c r="N36" s="6">
        <v>220</v>
      </c>
      <c r="O36" s="6">
        <v>20</v>
      </c>
      <c r="P36" s="6">
        <v>20</v>
      </c>
      <c r="Q36" s="6">
        <v>20</v>
      </c>
      <c r="R36" s="6">
        <v>20</v>
      </c>
      <c r="S36" s="6">
        <v>20</v>
      </c>
      <c r="T36" s="6">
        <v>20</v>
      </c>
      <c r="U36" s="6">
        <v>20</v>
      </c>
      <c r="V36" s="6">
        <v>20</v>
      </c>
      <c r="W36" s="6">
        <v>20</v>
      </c>
      <c r="X36" s="6">
        <v>20</v>
      </c>
      <c r="Y36" s="6">
        <v>20</v>
      </c>
      <c r="Z36" s="6">
        <v>20</v>
      </c>
      <c r="AA36" s="7">
        <v>20</v>
      </c>
    </row>
    <row r="37" spans="1:27" ht="15.75" customHeight="1">
      <c r="A37" s="224"/>
      <c r="B37" s="11" t="s">
        <v>15</v>
      </c>
      <c r="C37" s="35">
        <f aca="true" t="shared" si="15" ref="C37:AA37">SUM(C32:C36)</f>
        <v>656</v>
      </c>
      <c r="D37" s="36">
        <f t="shared" si="15"/>
        <v>717</v>
      </c>
      <c r="E37" s="36">
        <f t="shared" si="15"/>
        <v>566</v>
      </c>
      <c r="F37" s="36">
        <f t="shared" si="15"/>
        <v>396</v>
      </c>
      <c r="G37" s="36">
        <f t="shared" si="15"/>
        <v>354</v>
      </c>
      <c r="H37" s="36">
        <f t="shared" si="15"/>
        <v>395</v>
      </c>
      <c r="I37" s="36">
        <f t="shared" si="15"/>
        <v>392</v>
      </c>
      <c r="J37" s="36">
        <f t="shared" si="15"/>
        <v>392</v>
      </c>
      <c r="K37" s="36">
        <f t="shared" si="15"/>
        <v>392</v>
      </c>
      <c r="L37" s="36">
        <f t="shared" si="15"/>
        <v>372</v>
      </c>
      <c r="M37" s="36">
        <f t="shared" si="15"/>
        <v>872</v>
      </c>
      <c r="N37" s="36">
        <f t="shared" si="15"/>
        <v>572</v>
      </c>
      <c r="O37" s="36">
        <f t="shared" si="15"/>
        <v>372</v>
      </c>
      <c r="P37" s="36">
        <f t="shared" si="15"/>
        <v>372</v>
      </c>
      <c r="Q37" s="36">
        <f t="shared" si="15"/>
        <v>369</v>
      </c>
      <c r="R37" s="36">
        <f t="shared" si="15"/>
        <v>369</v>
      </c>
      <c r="S37" s="36">
        <f t="shared" si="15"/>
        <v>369</v>
      </c>
      <c r="T37" s="36">
        <f t="shared" si="15"/>
        <v>369</v>
      </c>
      <c r="U37" s="36">
        <f t="shared" si="15"/>
        <v>369</v>
      </c>
      <c r="V37" s="36">
        <f t="shared" si="15"/>
        <v>369</v>
      </c>
      <c r="W37" s="36">
        <f t="shared" si="15"/>
        <v>324</v>
      </c>
      <c r="X37" s="36">
        <f t="shared" si="15"/>
        <v>324</v>
      </c>
      <c r="Y37" s="36">
        <f t="shared" si="15"/>
        <v>324</v>
      </c>
      <c r="Z37" s="36">
        <f t="shared" si="15"/>
        <v>324</v>
      </c>
      <c r="AA37" s="37">
        <f t="shared" si="15"/>
        <v>324</v>
      </c>
    </row>
    <row r="38" spans="1:27" ht="15.75" customHeight="1">
      <c r="A38" s="228" t="s">
        <v>16</v>
      </c>
      <c r="B38" s="229"/>
      <c r="C38" s="38">
        <f aca="true" t="shared" si="16" ref="C38:AA38">C31-C37</f>
        <v>3644</v>
      </c>
      <c r="D38" s="19">
        <f t="shared" si="16"/>
        <v>-717</v>
      </c>
      <c r="E38" s="19">
        <f t="shared" si="16"/>
        <v>-566</v>
      </c>
      <c r="F38" s="19">
        <f t="shared" si="16"/>
        <v>-396</v>
      </c>
      <c r="G38" s="19">
        <f t="shared" si="16"/>
        <v>86</v>
      </c>
      <c r="H38" s="19">
        <f t="shared" si="16"/>
        <v>45</v>
      </c>
      <c r="I38" s="19">
        <f t="shared" si="16"/>
        <v>48</v>
      </c>
      <c r="J38" s="19">
        <f t="shared" si="16"/>
        <v>48</v>
      </c>
      <c r="K38" s="19">
        <f t="shared" si="16"/>
        <v>48</v>
      </c>
      <c r="L38" s="19">
        <f t="shared" si="16"/>
        <v>68</v>
      </c>
      <c r="M38" s="19">
        <f t="shared" si="16"/>
        <v>-432</v>
      </c>
      <c r="N38" s="19">
        <f t="shared" si="16"/>
        <v>-132</v>
      </c>
      <c r="O38" s="19">
        <f t="shared" si="16"/>
        <v>68</v>
      </c>
      <c r="P38" s="19">
        <f t="shared" si="16"/>
        <v>68</v>
      </c>
      <c r="Q38" s="19">
        <f t="shared" si="16"/>
        <v>71</v>
      </c>
      <c r="R38" s="19">
        <f t="shared" si="16"/>
        <v>71</v>
      </c>
      <c r="S38" s="19">
        <f t="shared" si="16"/>
        <v>71</v>
      </c>
      <c r="T38" s="19">
        <f t="shared" si="16"/>
        <v>71</v>
      </c>
      <c r="U38" s="19">
        <f t="shared" si="16"/>
        <v>71</v>
      </c>
      <c r="V38" s="19">
        <f t="shared" si="16"/>
        <v>71</v>
      </c>
      <c r="W38" s="19">
        <f t="shared" si="16"/>
        <v>116</v>
      </c>
      <c r="X38" s="19">
        <f t="shared" si="16"/>
        <v>116</v>
      </c>
      <c r="Y38" s="19">
        <f t="shared" si="16"/>
        <v>116</v>
      </c>
      <c r="Z38" s="19">
        <f t="shared" si="16"/>
        <v>116</v>
      </c>
      <c r="AA38" s="20">
        <f t="shared" si="16"/>
        <v>116</v>
      </c>
    </row>
    <row r="39" spans="1:27" ht="15.75" customHeight="1">
      <c r="A39" s="230" t="s">
        <v>17</v>
      </c>
      <c r="B39" s="231"/>
      <c r="C39" s="21">
        <f>C38</f>
        <v>3644</v>
      </c>
      <c r="D39" s="22">
        <f aca="true" t="shared" si="17" ref="D39:AA39">C39+D38</f>
        <v>2927</v>
      </c>
      <c r="E39" s="22">
        <f t="shared" si="17"/>
        <v>2361</v>
      </c>
      <c r="F39" s="22">
        <f t="shared" si="17"/>
        <v>1965</v>
      </c>
      <c r="G39" s="22">
        <f t="shared" si="17"/>
        <v>2051</v>
      </c>
      <c r="H39" s="22">
        <f t="shared" si="17"/>
        <v>2096</v>
      </c>
      <c r="I39" s="22">
        <f t="shared" si="17"/>
        <v>2144</v>
      </c>
      <c r="J39" s="22">
        <f t="shared" si="17"/>
        <v>2192</v>
      </c>
      <c r="K39" s="22">
        <f t="shared" si="17"/>
        <v>2240</v>
      </c>
      <c r="L39" s="22">
        <f t="shared" si="17"/>
        <v>2308</v>
      </c>
      <c r="M39" s="22">
        <f t="shared" si="17"/>
        <v>1876</v>
      </c>
      <c r="N39" s="22">
        <f t="shared" si="17"/>
        <v>1744</v>
      </c>
      <c r="O39" s="22">
        <f t="shared" si="17"/>
        <v>1812</v>
      </c>
      <c r="P39" s="22">
        <f t="shared" si="17"/>
        <v>1880</v>
      </c>
      <c r="Q39" s="22">
        <f t="shared" si="17"/>
        <v>1951</v>
      </c>
      <c r="R39" s="22">
        <f t="shared" si="17"/>
        <v>2022</v>
      </c>
      <c r="S39" s="22">
        <f t="shared" si="17"/>
        <v>2093</v>
      </c>
      <c r="T39" s="22">
        <f t="shared" si="17"/>
        <v>2164</v>
      </c>
      <c r="U39" s="22">
        <f t="shared" si="17"/>
        <v>2235</v>
      </c>
      <c r="V39" s="22">
        <f t="shared" si="17"/>
        <v>2306</v>
      </c>
      <c r="W39" s="22">
        <f t="shared" si="17"/>
        <v>2422</v>
      </c>
      <c r="X39" s="22">
        <f t="shared" si="17"/>
        <v>2538</v>
      </c>
      <c r="Y39" s="22">
        <f t="shared" si="17"/>
        <v>2654</v>
      </c>
      <c r="Z39" s="22">
        <f t="shared" si="17"/>
        <v>2770</v>
      </c>
      <c r="AA39" s="23">
        <f t="shared" si="17"/>
        <v>2886</v>
      </c>
    </row>
    <row r="40" spans="27:28" ht="30" customHeight="1">
      <c r="AA40" s="6"/>
      <c r="AB40" s="6"/>
    </row>
    <row r="41" spans="1:28" ht="15.75" customHeight="1">
      <c r="A41" s="52" t="s">
        <v>23</v>
      </c>
      <c r="AA41" s="6"/>
      <c r="AB41" s="6"/>
    </row>
    <row r="42" spans="1:27" ht="15.75" customHeight="1">
      <c r="A42" s="223" t="s">
        <v>18</v>
      </c>
      <c r="B42" s="223"/>
      <c r="C42" s="13">
        <f>C2</f>
        <v>2024</v>
      </c>
      <c r="D42" s="14">
        <f aca="true" t="shared" si="18" ref="D42:AA42">D2</f>
        <v>2025</v>
      </c>
      <c r="E42" s="14">
        <f t="shared" si="18"/>
        <v>2026</v>
      </c>
      <c r="F42" s="14">
        <f t="shared" si="18"/>
        <v>2027</v>
      </c>
      <c r="G42" s="14">
        <f t="shared" si="18"/>
        <v>2028</v>
      </c>
      <c r="H42" s="14">
        <f t="shared" si="18"/>
        <v>2029</v>
      </c>
      <c r="I42" s="14">
        <f t="shared" si="18"/>
        <v>2030</v>
      </c>
      <c r="J42" s="14">
        <f t="shared" si="18"/>
        <v>2031</v>
      </c>
      <c r="K42" s="14">
        <f t="shared" si="18"/>
        <v>2032</v>
      </c>
      <c r="L42" s="14">
        <f t="shared" si="18"/>
        <v>2033</v>
      </c>
      <c r="M42" s="14">
        <f t="shared" si="18"/>
        <v>2034</v>
      </c>
      <c r="N42" s="14">
        <f t="shared" si="18"/>
        <v>2035</v>
      </c>
      <c r="O42" s="14">
        <f t="shared" si="18"/>
        <v>2036</v>
      </c>
      <c r="P42" s="14">
        <f t="shared" si="18"/>
        <v>2037</v>
      </c>
      <c r="Q42" s="14">
        <f t="shared" si="18"/>
        <v>2038</v>
      </c>
      <c r="R42" s="14">
        <f t="shared" si="18"/>
        <v>2039</v>
      </c>
      <c r="S42" s="14">
        <f t="shared" si="18"/>
        <v>2040</v>
      </c>
      <c r="T42" s="14">
        <f t="shared" si="18"/>
        <v>2041</v>
      </c>
      <c r="U42" s="14">
        <f t="shared" si="18"/>
        <v>2042</v>
      </c>
      <c r="V42" s="14">
        <f t="shared" si="18"/>
        <v>2043</v>
      </c>
      <c r="W42" s="14">
        <f t="shared" si="18"/>
        <v>2044</v>
      </c>
      <c r="X42" s="14">
        <f t="shared" si="18"/>
        <v>2045</v>
      </c>
      <c r="Y42" s="14">
        <f t="shared" si="18"/>
        <v>2046</v>
      </c>
      <c r="Z42" s="14">
        <f t="shared" si="18"/>
        <v>2047</v>
      </c>
      <c r="AA42" s="48">
        <f t="shared" si="18"/>
        <v>2048</v>
      </c>
    </row>
    <row r="43" spans="1:27" ht="15.75" customHeight="1">
      <c r="A43" s="57" t="s">
        <v>28</v>
      </c>
      <c r="B43" s="9" t="s">
        <v>0</v>
      </c>
      <c r="C43" s="39">
        <f aca="true" t="shared" si="19" ref="C43:AA43">C3</f>
        <v>61</v>
      </c>
      <c r="D43" s="40">
        <f t="shared" si="19"/>
        <v>62</v>
      </c>
      <c r="E43" s="40">
        <f t="shared" si="19"/>
        <v>63</v>
      </c>
      <c r="F43" s="40">
        <f t="shared" si="19"/>
        <v>64</v>
      </c>
      <c r="G43" s="40">
        <f t="shared" si="19"/>
        <v>65</v>
      </c>
      <c r="H43" s="40">
        <f t="shared" si="19"/>
        <v>66</v>
      </c>
      <c r="I43" s="40">
        <f t="shared" si="19"/>
        <v>67</v>
      </c>
      <c r="J43" s="40">
        <f t="shared" si="19"/>
        <v>68</v>
      </c>
      <c r="K43" s="40">
        <f t="shared" si="19"/>
        <v>69</v>
      </c>
      <c r="L43" s="40">
        <f t="shared" si="19"/>
        <v>70</v>
      </c>
      <c r="M43" s="40">
        <f t="shared" si="19"/>
        <v>71</v>
      </c>
      <c r="N43" s="40">
        <f t="shared" si="19"/>
        <v>72</v>
      </c>
      <c r="O43" s="40">
        <f t="shared" si="19"/>
        <v>73</v>
      </c>
      <c r="P43" s="40">
        <f t="shared" si="19"/>
        <v>74</v>
      </c>
      <c r="Q43" s="40">
        <f t="shared" si="19"/>
        <v>75</v>
      </c>
      <c r="R43" s="40">
        <f t="shared" si="19"/>
        <v>76</v>
      </c>
      <c r="S43" s="40">
        <f t="shared" si="19"/>
        <v>77</v>
      </c>
      <c r="T43" s="40">
        <f t="shared" si="19"/>
        <v>78</v>
      </c>
      <c r="U43" s="40">
        <f t="shared" si="19"/>
        <v>79</v>
      </c>
      <c r="V43" s="40">
        <f t="shared" si="19"/>
        <v>80</v>
      </c>
      <c r="W43" s="40">
        <f t="shared" si="19"/>
        <v>81</v>
      </c>
      <c r="X43" s="40">
        <f t="shared" si="19"/>
        <v>82</v>
      </c>
      <c r="Y43" s="40">
        <f t="shared" si="19"/>
        <v>83</v>
      </c>
      <c r="Z43" s="40">
        <f t="shared" si="19"/>
        <v>84</v>
      </c>
      <c r="AA43" s="41">
        <f t="shared" si="19"/>
        <v>85</v>
      </c>
    </row>
    <row r="44" spans="1:27" ht="15.75" customHeight="1">
      <c r="A44" s="223" t="s">
        <v>24</v>
      </c>
      <c r="B44" s="223"/>
      <c r="C44" s="53"/>
      <c r="D44" s="54" t="s">
        <v>5</v>
      </c>
      <c r="E44" s="54"/>
      <c r="F44" s="54" t="s">
        <v>3</v>
      </c>
      <c r="G44" s="54"/>
      <c r="H44" s="54"/>
      <c r="I44" s="54"/>
      <c r="J44" s="54"/>
      <c r="K44" s="54"/>
      <c r="L44" s="54"/>
      <c r="M44" s="54" t="s">
        <v>6</v>
      </c>
      <c r="N44" s="54" t="s">
        <v>5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</row>
    <row r="45" spans="1:28" ht="15.75" customHeight="1">
      <c r="A45" s="224" t="s">
        <v>30</v>
      </c>
      <c r="B45" s="2" t="s">
        <v>7</v>
      </c>
      <c r="C45" s="5"/>
      <c r="D45" s="6"/>
      <c r="E45" s="6"/>
      <c r="F45" s="6"/>
      <c r="G45" s="6">
        <f aca="true" t="shared" si="20" ref="G45:AA45">G7</f>
        <v>220</v>
      </c>
      <c r="H45" s="6">
        <f t="shared" si="20"/>
        <v>220</v>
      </c>
      <c r="I45" s="6">
        <f t="shared" si="20"/>
        <v>220</v>
      </c>
      <c r="J45" s="6">
        <f t="shared" si="20"/>
        <v>220</v>
      </c>
      <c r="K45" s="6">
        <f t="shared" si="20"/>
        <v>220</v>
      </c>
      <c r="L45" s="6">
        <f t="shared" si="20"/>
        <v>220</v>
      </c>
      <c r="M45" s="6">
        <f t="shared" si="20"/>
        <v>220</v>
      </c>
      <c r="N45" s="6">
        <f t="shared" si="20"/>
        <v>220</v>
      </c>
      <c r="O45" s="6">
        <f t="shared" si="20"/>
        <v>220</v>
      </c>
      <c r="P45" s="6">
        <f t="shared" si="20"/>
        <v>220</v>
      </c>
      <c r="Q45" s="6">
        <f t="shared" si="20"/>
        <v>220</v>
      </c>
      <c r="R45" s="6">
        <f t="shared" si="20"/>
        <v>220</v>
      </c>
      <c r="S45" s="6">
        <f t="shared" si="20"/>
        <v>220</v>
      </c>
      <c r="T45" s="6">
        <f t="shared" si="20"/>
        <v>220</v>
      </c>
      <c r="U45" s="6">
        <f t="shared" si="20"/>
        <v>220</v>
      </c>
      <c r="V45" s="6">
        <f t="shared" si="20"/>
        <v>220</v>
      </c>
      <c r="W45" s="6">
        <f t="shared" si="20"/>
        <v>220</v>
      </c>
      <c r="X45" s="6">
        <f t="shared" si="20"/>
        <v>220</v>
      </c>
      <c r="Y45" s="6">
        <f t="shared" si="20"/>
        <v>220</v>
      </c>
      <c r="Z45" s="6">
        <f t="shared" si="20"/>
        <v>220</v>
      </c>
      <c r="AA45" s="7">
        <f t="shared" si="20"/>
        <v>220</v>
      </c>
      <c r="AB45" s="6"/>
    </row>
    <row r="46" spans="1:27" ht="15.75" customHeight="1">
      <c r="A46" s="225"/>
      <c r="B46" s="2" t="s">
        <v>19</v>
      </c>
      <c r="C46" s="5">
        <v>150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</row>
    <row r="47" spans="1:27" ht="15.75" customHeight="1">
      <c r="A47" s="225"/>
      <c r="B47" s="2" t="s">
        <v>9</v>
      </c>
      <c r="C47" s="31">
        <v>3500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</row>
    <row r="48" spans="1:27" ht="15.75" customHeight="1">
      <c r="A48" s="225"/>
      <c r="B48" s="11" t="s">
        <v>10</v>
      </c>
      <c r="C48" s="42">
        <f aca="true" t="shared" si="21" ref="C48:AA48">SUM(C45:C47)</f>
        <v>3650</v>
      </c>
      <c r="D48" s="15">
        <f t="shared" si="21"/>
        <v>0</v>
      </c>
      <c r="E48" s="15">
        <f t="shared" si="21"/>
        <v>0</v>
      </c>
      <c r="F48" s="15">
        <f t="shared" si="21"/>
        <v>0</v>
      </c>
      <c r="G48" s="15">
        <f t="shared" si="21"/>
        <v>220</v>
      </c>
      <c r="H48" s="15">
        <f t="shared" si="21"/>
        <v>220</v>
      </c>
      <c r="I48" s="15">
        <f t="shared" si="21"/>
        <v>220</v>
      </c>
      <c r="J48" s="15">
        <f t="shared" si="21"/>
        <v>220</v>
      </c>
      <c r="K48" s="15">
        <f t="shared" si="21"/>
        <v>220</v>
      </c>
      <c r="L48" s="15">
        <f t="shared" si="21"/>
        <v>220</v>
      </c>
      <c r="M48" s="15">
        <f t="shared" si="21"/>
        <v>220</v>
      </c>
      <c r="N48" s="15">
        <f t="shared" si="21"/>
        <v>220</v>
      </c>
      <c r="O48" s="15">
        <f t="shared" si="21"/>
        <v>220</v>
      </c>
      <c r="P48" s="15">
        <f t="shared" si="21"/>
        <v>220</v>
      </c>
      <c r="Q48" s="15">
        <f t="shared" si="21"/>
        <v>220</v>
      </c>
      <c r="R48" s="15">
        <f t="shared" si="21"/>
        <v>220</v>
      </c>
      <c r="S48" s="15">
        <f t="shared" si="21"/>
        <v>220</v>
      </c>
      <c r="T48" s="15">
        <f t="shared" si="21"/>
        <v>220</v>
      </c>
      <c r="U48" s="15">
        <f t="shared" si="21"/>
        <v>220</v>
      </c>
      <c r="V48" s="15">
        <f t="shared" si="21"/>
        <v>220</v>
      </c>
      <c r="W48" s="15">
        <f t="shared" si="21"/>
        <v>220</v>
      </c>
      <c r="X48" s="15">
        <f t="shared" si="21"/>
        <v>220</v>
      </c>
      <c r="Y48" s="15">
        <f t="shared" si="21"/>
        <v>220</v>
      </c>
      <c r="Z48" s="15">
        <f t="shared" si="21"/>
        <v>220</v>
      </c>
      <c r="AA48" s="16">
        <f t="shared" si="21"/>
        <v>220</v>
      </c>
    </row>
    <row r="49" spans="1:27" ht="15.75" customHeight="1">
      <c r="A49" s="225" t="s">
        <v>31</v>
      </c>
      <c r="B49" s="2" t="s">
        <v>11</v>
      </c>
      <c r="C49" s="27">
        <v>180</v>
      </c>
      <c r="D49" s="3">
        <v>180</v>
      </c>
      <c r="E49" s="3">
        <v>180</v>
      </c>
      <c r="F49" s="3">
        <v>180</v>
      </c>
      <c r="G49" s="3">
        <v>180</v>
      </c>
      <c r="H49" s="3">
        <v>180</v>
      </c>
      <c r="I49" s="3">
        <v>180</v>
      </c>
      <c r="J49" s="3">
        <v>180</v>
      </c>
      <c r="K49" s="3">
        <v>180</v>
      </c>
      <c r="L49" s="3">
        <v>180</v>
      </c>
      <c r="M49" s="3">
        <v>180</v>
      </c>
      <c r="N49" s="3">
        <v>180</v>
      </c>
      <c r="O49" s="3">
        <v>180</v>
      </c>
      <c r="P49" s="3">
        <v>180</v>
      </c>
      <c r="Q49" s="3">
        <v>180</v>
      </c>
      <c r="R49" s="3">
        <v>180</v>
      </c>
      <c r="S49" s="3">
        <v>180</v>
      </c>
      <c r="T49" s="3">
        <v>180</v>
      </c>
      <c r="U49" s="3">
        <v>180</v>
      </c>
      <c r="V49" s="3">
        <v>180</v>
      </c>
      <c r="W49" s="3">
        <v>180</v>
      </c>
      <c r="X49" s="3">
        <v>180</v>
      </c>
      <c r="Y49" s="3">
        <v>180</v>
      </c>
      <c r="Z49" s="3">
        <v>180</v>
      </c>
      <c r="AA49" s="4">
        <v>180</v>
      </c>
    </row>
    <row r="50" spans="1:28" ht="15.75" customHeight="1">
      <c r="A50" s="225"/>
      <c r="B50" s="2" t="s">
        <v>13</v>
      </c>
      <c r="C50" s="5">
        <v>48</v>
      </c>
      <c r="D50" s="6">
        <f>C50</f>
        <v>48</v>
      </c>
      <c r="E50" s="6">
        <v>2</v>
      </c>
      <c r="F50" s="6">
        <v>2</v>
      </c>
      <c r="G50" s="6">
        <v>4</v>
      </c>
      <c r="H50" s="6">
        <v>20</v>
      </c>
      <c r="I50" s="6">
        <v>20</v>
      </c>
      <c r="J50" s="6">
        <f>I50</f>
        <v>20</v>
      </c>
      <c r="K50" s="6">
        <f aca="true" t="shared" si="22" ref="K50:AA50">J50</f>
        <v>20</v>
      </c>
      <c r="L50" s="6">
        <f t="shared" si="22"/>
        <v>20</v>
      </c>
      <c r="M50" s="6">
        <f t="shared" si="22"/>
        <v>20</v>
      </c>
      <c r="N50" s="6">
        <f t="shared" si="22"/>
        <v>20</v>
      </c>
      <c r="O50" s="6">
        <f t="shared" si="22"/>
        <v>20</v>
      </c>
      <c r="P50" s="6">
        <f t="shared" si="22"/>
        <v>20</v>
      </c>
      <c r="Q50" s="6">
        <v>18</v>
      </c>
      <c r="R50" s="6">
        <f>Q50</f>
        <v>18</v>
      </c>
      <c r="S50" s="6">
        <f t="shared" si="22"/>
        <v>18</v>
      </c>
      <c r="T50" s="6">
        <f t="shared" si="22"/>
        <v>18</v>
      </c>
      <c r="U50" s="6">
        <f t="shared" si="22"/>
        <v>18</v>
      </c>
      <c r="V50" s="6">
        <f t="shared" si="22"/>
        <v>18</v>
      </c>
      <c r="W50" s="6">
        <f t="shared" si="22"/>
        <v>18</v>
      </c>
      <c r="X50" s="6">
        <f t="shared" si="22"/>
        <v>18</v>
      </c>
      <c r="Y50" s="6">
        <f t="shared" si="22"/>
        <v>18</v>
      </c>
      <c r="Z50" s="6">
        <f t="shared" si="22"/>
        <v>18</v>
      </c>
      <c r="AA50" s="7">
        <f t="shared" si="22"/>
        <v>18</v>
      </c>
      <c r="AB50" s="6"/>
    </row>
    <row r="51" spans="1:27" ht="15.75" customHeight="1">
      <c r="A51" s="225"/>
      <c r="B51" s="2" t="s">
        <v>12</v>
      </c>
      <c r="C51" s="5">
        <v>30</v>
      </c>
      <c r="D51" s="6">
        <v>30</v>
      </c>
      <c r="E51" s="6">
        <v>30</v>
      </c>
      <c r="F51" s="6">
        <v>30</v>
      </c>
      <c r="G51" s="6">
        <v>30</v>
      </c>
      <c r="H51" s="6">
        <v>30</v>
      </c>
      <c r="I51" s="6">
        <v>30</v>
      </c>
      <c r="J51" s="6">
        <v>30</v>
      </c>
      <c r="K51" s="6">
        <v>30</v>
      </c>
      <c r="L51" s="6">
        <v>30</v>
      </c>
      <c r="M51" s="6">
        <v>30</v>
      </c>
      <c r="N51" s="6">
        <v>30</v>
      </c>
      <c r="O51" s="6">
        <v>30</v>
      </c>
      <c r="P51" s="6">
        <v>30</v>
      </c>
      <c r="Q51" s="6">
        <v>30</v>
      </c>
      <c r="R51" s="6">
        <v>30</v>
      </c>
      <c r="S51" s="6">
        <v>30</v>
      </c>
      <c r="T51" s="6">
        <v>30</v>
      </c>
      <c r="U51" s="6">
        <v>30</v>
      </c>
      <c r="V51" s="6">
        <v>30</v>
      </c>
      <c r="W51" s="6">
        <v>10</v>
      </c>
      <c r="X51" s="6">
        <v>10</v>
      </c>
      <c r="Y51" s="6">
        <v>10</v>
      </c>
      <c r="Z51" s="6">
        <v>10</v>
      </c>
      <c r="AA51" s="7">
        <v>10</v>
      </c>
    </row>
    <row r="52" spans="1:28" ht="15.75" customHeight="1">
      <c r="A52" s="225"/>
      <c r="B52" s="2" t="s">
        <v>14</v>
      </c>
      <c r="C52" s="5">
        <v>80</v>
      </c>
      <c r="D52" s="6">
        <v>9</v>
      </c>
      <c r="E52" s="6">
        <v>8</v>
      </c>
      <c r="F52" s="6">
        <v>8</v>
      </c>
      <c r="G52" s="6">
        <v>11</v>
      </c>
      <c r="H52" s="6">
        <v>16</v>
      </c>
      <c r="I52" s="6">
        <v>15</v>
      </c>
      <c r="J52" s="6">
        <f>I52</f>
        <v>15</v>
      </c>
      <c r="K52" s="6">
        <f aca="true" t="shared" si="23" ref="K52:AA52">J52</f>
        <v>15</v>
      </c>
      <c r="L52" s="6">
        <f t="shared" si="23"/>
        <v>15</v>
      </c>
      <c r="M52" s="6">
        <f t="shared" si="23"/>
        <v>15</v>
      </c>
      <c r="N52" s="6">
        <f t="shared" si="23"/>
        <v>15</v>
      </c>
      <c r="O52" s="6">
        <f t="shared" si="23"/>
        <v>15</v>
      </c>
      <c r="P52" s="6">
        <f t="shared" si="23"/>
        <v>15</v>
      </c>
      <c r="Q52" s="6">
        <f t="shared" si="23"/>
        <v>15</v>
      </c>
      <c r="R52" s="6">
        <v>16</v>
      </c>
      <c r="S52" s="6">
        <f t="shared" si="23"/>
        <v>16</v>
      </c>
      <c r="T52" s="6">
        <f t="shared" si="23"/>
        <v>16</v>
      </c>
      <c r="U52" s="6">
        <f t="shared" si="23"/>
        <v>16</v>
      </c>
      <c r="V52" s="6">
        <f t="shared" si="23"/>
        <v>16</v>
      </c>
      <c r="W52" s="6">
        <f t="shared" si="23"/>
        <v>16</v>
      </c>
      <c r="X52" s="6">
        <f t="shared" si="23"/>
        <v>16</v>
      </c>
      <c r="Y52" s="6">
        <f t="shared" si="23"/>
        <v>16</v>
      </c>
      <c r="Z52" s="6">
        <f t="shared" si="23"/>
        <v>16</v>
      </c>
      <c r="AA52" s="7">
        <f t="shared" si="23"/>
        <v>16</v>
      </c>
      <c r="AB52" s="6"/>
    </row>
    <row r="53" spans="1:27" ht="15.75" customHeight="1">
      <c r="A53" s="225"/>
      <c r="B53" s="2" t="s">
        <v>26</v>
      </c>
      <c r="C53" s="5">
        <v>30</v>
      </c>
      <c r="D53" s="6">
        <v>230</v>
      </c>
      <c r="E53" s="6">
        <v>30</v>
      </c>
      <c r="F53" s="6">
        <v>60</v>
      </c>
      <c r="G53" s="6">
        <v>30</v>
      </c>
      <c r="H53" s="6">
        <v>30</v>
      </c>
      <c r="I53" s="6">
        <v>30</v>
      </c>
      <c r="J53" s="6">
        <v>30</v>
      </c>
      <c r="K53" s="6">
        <v>30</v>
      </c>
      <c r="L53" s="6">
        <v>10</v>
      </c>
      <c r="M53" s="6">
        <v>510</v>
      </c>
      <c r="N53" s="6">
        <v>210</v>
      </c>
      <c r="O53" s="6">
        <v>10</v>
      </c>
      <c r="P53" s="6">
        <v>10</v>
      </c>
      <c r="Q53" s="6">
        <v>10</v>
      </c>
      <c r="R53" s="6">
        <v>10</v>
      </c>
      <c r="S53" s="6">
        <v>10</v>
      </c>
      <c r="T53" s="6">
        <v>10</v>
      </c>
      <c r="U53" s="6">
        <v>10</v>
      </c>
      <c r="V53" s="6">
        <v>10</v>
      </c>
      <c r="W53" s="6">
        <v>10</v>
      </c>
      <c r="X53" s="6">
        <v>10</v>
      </c>
      <c r="Y53" s="6">
        <v>10</v>
      </c>
      <c r="Z53" s="6">
        <v>10</v>
      </c>
      <c r="AA53" s="7">
        <v>10</v>
      </c>
    </row>
    <row r="54" spans="1:27" ht="15.75" customHeight="1">
      <c r="A54" s="225"/>
      <c r="B54" s="10" t="s">
        <v>15</v>
      </c>
      <c r="C54" s="43">
        <f aca="true" t="shared" si="24" ref="C54:AA54">SUM(C49:C53)</f>
        <v>368</v>
      </c>
      <c r="D54" s="17">
        <f t="shared" si="24"/>
        <v>497</v>
      </c>
      <c r="E54" s="17">
        <f t="shared" si="24"/>
        <v>250</v>
      </c>
      <c r="F54" s="17">
        <f t="shared" si="24"/>
        <v>280</v>
      </c>
      <c r="G54" s="17">
        <f t="shared" si="24"/>
        <v>255</v>
      </c>
      <c r="H54" s="17">
        <f t="shared" si="24"/>
        <v>276</v>
      </c>
      <c r="I54" s="17">
        <f t="shared" si="24"/>
        <v>275</v>
      </c>
      <c r="J54" s="17">
        <f t="shared" si="24"/>
        <v>275</v>
      </c>
      <c r="K54" s="17">
        <f t="shared" si="24"/>
        <v>275</v>
      </c>
      <c r="L54" s="17">
        <f t="shared" si="24"/>
        <v>255</v>
      </c>
      <c r="M54" s="17">
        <f t="shared" si="24"/>
        <v>755</v>
      </c>
      <c r="N54" s="17">
        <f t="shared" si="24"/>
        <v>455</v>
      </c>
      <c r="O54" s="17">
        <f t="shared" si="24"/>
        <v>255</v>
      </c>
      <c r="P54" s="17">
        <f t="shared" si="24"/>
        <v>255</v>
      </c>
      <c r="Q54" s="17">
        <f t="shared" si="24"/>
        <v>253</v>
      </c>
      <c r="R54" s="17">
        <f t="shared" si="24"/>
        <v>254</v>
      </c>
      <c r="S54" s="17">
        <f t="shared" si="24"/>
        <v>254</v>
      </c>
      <c r="T54" s="17">
        <f t="shared" si="24"/>
        <v>254</v>
      </c>
      <c r="U54" s="17">
        <f t="shared" si="24"/>
        <v>254</v>
      </c>
      <c r="V54" s="17">
        <f t="shared" si="24"/>
        <v>254</v>
      </c>
      <c r="W54" s="17">
        <f t="shared" si="24"/>
        <v>234</v>
      </c>
      <c r="X54" s="17">
        <f t="shared" si="24"/>
        <v>234</v>
      </c>
      <c r="Y54" s="17">
        <f t="shared" si="24"/>
        <v>234</v>
      </c>
      <c r="Z54" s="17">
        <f t="shared" si="24"/>
        <v>234</v>
      </c>
      <c r="AA54" s="18">
        <f t="shared" si="24"/>
        <v>234</v>
      </c>
    </row>
    <row r="55" spans="1:27" ht="15.75" customHeight="1">
      <c r="A55" s="226" t="s">
        <v>16</v>
      </c>
      <c r="B55" s="226"/>
      <c r="C55" s="12">
        <f aca="true" t="shared" si="25" ref="C55:AA55">C48-C54</f>
        <v>3282</v>
      </c>
      <c r="D55" s="19">
        <f t="shared" si="25"/>
        <v>-497</v>
      </c>
      <c r="E55" s="19">
        <f t="shared" si="25"/>
        <v>-250</v>
      </c>
      <c r="F55" s="19">
        <f t="shared" si="25"/>
        <v>-280</v>
      </c>
      <c r="G55" s="19">
        <f t="shared" si="25"/>
        <v>-35</v>
      </c>
      <c r="H55" s="19">
        <f t="shared" si="25"/>
        <v>-56</v>
      </c>
      <c r="I55" s="19">
        <f t="shared" si="25"/>
        <v>-55</v>
      </c>
      <c r="J55" s="19">
        <f t="shared" si="25"/>
        <v>-55</v>
      </c>
      <c r="K55" s="19">
        <f t="shared" si="25"/>
        <v>-55</v>
      </c>
      <c r="L55" s="19">
        <f t="shared" si="25"/>
        <v>-35</v>
      </c>
      <c r="M55" s="19">
        <f t="shared" si="25"/>
        <v>-535</v>
      </c>
      <c r="N55" s="19">
        <f t="shared" si="25"/>
        <v>-235</v>
      </c>
      <c r="O55" s="19">
        <f t="shared" si="25"/>
        <v>-35</v>
      </c>
      <c r="P55" s="19">
        <f t="shared" si="25"/>
        <v>-35</v>
      </c>
      <c r="Q55" s="19">
        <f t="shared" si="25"/>
        <v>-33</v>
      </c>
      <c r="R55" s="19">
        <f t="shared" si="25"/>
        <v>-34</v>
      </c>
      <c r="S55" s="19">
        <f t="shared" si="25"/>
        <v>-34</v>
      </c>
      <c r="T55" s="19">
        <f t="shared" si="25"/>
        <v>-34</v>
      </c>
      <c r="U55" s="19">
        <f t="shared" si="25"/>
        <v>-34</v>
      </c>
      <c r="V55" s="19">
        <f t="shared" si="25"/>
        <v>-34</v>
      </c>
      <c r="W55" s="19">
        <f t="shared" si="25"/>
        <v>-14</v>
      </c>
      <c r="X55" s="19">
        <f t="shared" si="25"/>
        <v>-14</v>
      </c>
      <c r="Y55" s="19">
        <f t="shared" si="25"/>
        <v>-14</v>
      </c>
      <c r="Z55" s="19">
        <f t="shared" si="25"/>
        <v>-14</v>
      </c>
      <c r="AA55" s="20">
        <f t="shared" si="25"/>
        <v>-14</v>
      </c>
    </row>
    <row r="56" spans="1:27" ht="15.75" customHeight="1">
      <c r="A56" s="227" t="s">
        <v>17</v>
      </c>
      <c r="B56" s="227"/>
      <c r="C56" s="21">
        <f>C55</f>
        <v>3282</v>
      </c>
      <c r="D56" s="22">
        <f aca="true" t="shared" si="26" ref="D56:AA56">C56+D55</f>
        <v>2785</v>
      </c>
      <c r="E56" s="22">
        <f t="shared" si="26"/>
        <v>2535</v>
      </c>
      <c r="F56" s="22">
        <f t="shared" si="26"/>
        <v>2255</v>
      </c>
      <c r="G56" s="22">
        <f t="shared" si="26"/>
        <v>2220</v>
      </c>
      <c r="H56" s="22">
        <f t="shared" si="26"/>
        <v>2164</v>
      </c>
      <c r="I56" s="22">
        <f t="shared" si="26"/>
        <v>2109</v>
      </c>
      <c r="J56" s="22">
        <f t="shared" si="26"/>
        <v>2054</v>
      </c>
      <c r="K56" s="22">
        <f t="shared" si="26"/>
        <v>1999</v>
      </c>
      <c r="L56" s="22">
        <f t="shared" si="26"/>
        <v>1964</v>
      </c>
      <c r="M56" s="22">
        <f t="shared" si="26"/>
        <v>1429</v>
      </c>
      <c r="N56" s="22">
        <f t="shared" si="26"/>
        <v>1194</v>
      </c>
      <c r="O56" s="22">
        <f t="shared" si="26"/>
        <v>1159</v>
      </c>
      <c r="P56" s="22">
        <f t="shared" si="26"/>
        <v>1124</v>
      </c>
      <c r="Q56" s="22">
        <f t="shared" si="26"/>
        <v>1091</v>
      </c>
      <c r="R56" s="22">
        <f t="shared" si="26"/>
        <v>1057</v>
      </c>
      <c r="S56" s="22">
        <f t="shared" si="26"/>
        <v>1023</v>
      </c>
      <c r="T56" s="22">
        <f t="shared" si="26"/>
        <v>989</v>
      </c>
      <c r="U56" s="22">
        <f t="shared" si="26"/>
        <v>955</v>
      </c>
      <c r="V56" s="22">
        <f t="shared" si="26"/>
        <v>921</v>
      </c>
      <c r="W56" s="22">
        <f t="shared" si="26"/>
        <v>907</v>
      </c>
      <c r="X56" s="22">
        <f t="shared" si="26"/>
        <v>893</v>
      </c>
      <c r="Y56" s="22">
        <f t="shared" si="26"/>
        <v>879</v>
      </c>
      <c r="Z56" s="22">
        <f t="shared" si="26"/>
        <v>865</v>
      </c>
      <c r="AA56" s="23">
        <f t="shared" si="26"/>
        <v>851</v>
      </c>
    </row>
    <row r="57" ht="9" customHeight="1"/>
    <row r="58" ht="15" customHeight="1">
      <c r="A58" t="s">
        <v>157</v>
      </c>
    </row>
  </sheetData>
  <sheetProtection/>
  <mergeCells count="20">
    <mergeCell ref="A3:A5"/>
    <mergeCell ref="A7:A11"/>
    <mergeCell ref="A12:A17"/>
    <mergeCell ref="A2:B2"/>
    <mergeCell ref="A6:B6"/>
    <mergeCell ref="A18:B18"/>
    <mergeCell ref="A38:B38"/>
    <mergeCell ref="A39:B39"/>
    <mergeCell ref="A19:B19"/>
    <mergeCell ref="A22:B22"/>
    <mergeCell ref="A23:A25"/>
    <mergeCell ref="A26:B26"/>
    <mergeCell ref="A27:A31"/>
    <mergeCell ref="A32:A37"/>
    <mergeCell ref="A42:B42"/>
    <mergeCell ref="A44:B44"/>
    <mergeCell ref="A45:A48"/>
    <mergeCell ref="A49:A54"/>
    <mergeCell ref="A55:B55"/>
    <mergeCell ref="A56:B56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86" r:id="rId1"/>
  <headerFooter alignWithMargins="0">
    <oddHeader>&amp;C&amp;"ＭＳ Ｐゴシック,太字"&amp;16キャッシュフロー表（一例）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E81"/>
  <sheetViews>
    <sheetView zoomScalePageLayoutView="0" workbookViewId="0" topLeftCell="A1">
      <pane xSplit="5" topLeftCell="F1" activePane="topRight" state="frozen"/>
      <selection pane="topLeft" activeCell="H35" sqref="H35"/>
      <selection pane="topRight" activeCell="K63" sqref="K63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46">
        <f>'片働き'!F2</f>
        <v>2022</v>
      </c>
      <c r="G2" s="146">
        <f>'片働き'!G2</f>
        <v>2023</v>
      </c>
      <c r="H2" s="146">
        <f>'片働き'!H2</f>
        <v>2024</v>
      </c>
      <c r="I2" s="146">
        <f>'片働き'!I2</f>
        <v>2025</v>
      </c>
      <c r="J2" s="146">
        <f>'片働き'!J2</f>
        <v>2026</v>
      </c>
      <c r="K2" s="146">
        <f>'片働き'!K2</f>
        <v>2027</v>
      </c>
      <c r="L2" s="146">
        <f>'片働き'!L2</f>
        <v>2028</v>
      </c>
      <c r="M2" s="146">
        <f>'片働き'!M2</f>
        <v>2029</v>
      </c>
      <c r="N2" s="146">
        <f>'片働き'!N2</f>
        <v>2030</v>
      </c>
      <c r="O2" s="146">
        <f>'片働き'!O2</f>
        <v>2031</v>
      </c>
      <c r="P2" s="146">
        <f>'片働き'!P2</f>
        <v>2032</v>
      </c>
      <c r="Q2" s="146">
        <f>'片働き'!Q2</f>
        <v>2033</v>
      </c>
      <c r="R2" s="146">
        <f>'片働き'!R2</f>
        <v>2034</v>
      </c>
      <c r="S2" s="146">
        <f>'片働き'!S2</f>
        <v>2035</v>
      </c>
      <c r="T2" s="146">
        <f>'片働き'!T2</f>
        <v>2036</v>
      </c>
      <c r="U2" s="146">
        <f>'片働き'!U2</f>
        <v>2037</v>
      </c>
      <c r="V2" s="146">
        <f>'片働き'!V2</f>
        <v>2038</v>
      </c>
      <c r="W2" s="146">
        <f>'片働き'!W2</f>
        <v>2039</v>
      </c>
      <c r="X2" s="146">
        <f>'片働き'!X2</f>
        <v>2040</v>
      </c>
      <c r="Y2" s="146">
        <f>'片働き'!Y2</f>
        <v>2041</v>
      </c>
      <c r="Z2" s="146">
        <f>'片働き'!Z2</f>
        <v>2042</v>
      </c>
      <c r="AA2" s="146">
        <f>'片働き'!AA2</f>
        <v>2043</v>
      </c>
      <c r="AB2" s="146">
        <f>'片働き'!AB2</f>
        <v>2044</v>
      </c>
      <c r="AC2" s="146">
        <f>'片働き'!AC2</f>
        <v>2045</v>
      </c>
      <c r="AD2" s="146">
        <f>'片働き'!AD2</f>
        <v>2046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97"/>
      <c r="D4" s="228" t="s">
        <v>130</v>
      </c>
      <c r="E4" s="229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97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97">
        <f>B6</f>
        <v>727772.8319999999</v>
      </c>
      <c r="D6" s="149" t="s">
        <v>127</v>
      </c>
      <c r="F6" t="s">
        <v>139</v>
      </c>
      <c r="H6" t="s">
        <v>140</v>
      </c>
      <c r="J6" s="193" t="s">
        <v>141</v>
      </c>
    </row>
    <row r="7" spans="3:30" ht="18" customHeight="1" thickBot="1">
      <c r="C7" s="198">
        <f>SUM(C5:C6)</f>
        <v>2400445.345932</v>
      </c>
      <c r="D7" s="251" t="s">
        <v>0</v>
      </c>
      <c r="E7" s="186" t="s">
        <v>7</v>
      </c>
      <c r="F7" s="183">
        <f>'片働き'!F7</f>
        <v>0</v>
      </c>
      <c r="G7" s="183">
        <f>'片働き'!G7</f>
        <v>0</v>
      </c>
      <c r="H7" s="183">
        <f>'片働き'!H7</f>
        <v>0</v>
      </c>
      <c r="I7" s="183">
        <f>'片働き'!I7</f>
        <v>0</v>
      </c>
      <c r="J7" s="183">
        <f>'片働き'!J7</f>
        <v>2200000</v>
      </c>
      <c r="K7" s="183">
        <f>'片働き'!K7</f>
        <v>2200000</v>
      </c>
      <c r="L7" s="183">
        <f>'片働き'!L7</f>
        <v>2200000</v>
      </c>
      <c r="M7" s="183">
        <f>'片働き'!M7</f>
        <v>2200000</v>
      </c>
      <c r="N7" s="183">
        <f>'片働き'!N7</f>
        <v>2200000</v>
      </c>
      <c r="O7" s="183">
        <f>'片働き'!O7</f>
        <v>2200000</v>
      </c>
      <c r="P7" s="183">
        <f>'片働き'!P7</f>
        <v>2200000</v>
      </c>
      <c r="Q7" s="183">
        <f>'片働き'!Q7</f>
        <v>2200000</v>
      </c>
      <c r="R7" s="183">
        <f>'片働き'!R7</f>
        <v>2200000</v>
      </c>
      <c r="S7" s="183">
        <f>'片働き'!S7</f>
        <v>2200000</v>
      </c>
      <c r="T7" s="183">
        <f>'片働き'!T7</f>
        <v>2200000</v>
      </c>
      <c r="U7" s="183">
        <f>'片働き'!U7</f>
        <v>2200000</v>
      </c>
      <c r="V7" s="183">
        <f>'片働き'!V7</f>
        <v>2200000</v>
      </c>
      <c r="W7" s="183">
        <f>'片働き'!W7</f>
        <v>2200000</v>
      </c>
      <c r="X7" s="183">
        <f>'片働き'!X7</f>
        <v>2200000</v>
      </c>
      <c r="Y7" s="183">
        <f>'片働き'!Y7</f>
        <v>2200000</v>
      </c>
      <c r="Z7" s="183">
        <f>'片働き'!Z7</f>
        <v>2200000</v>
      </c>
      <c r="AA7" s="183">
        <f>'片働き'!AA7</f>
        <v>2200000</v>
      </c>
      <c r="AB7" s="183">
        <f>'片働き'!AB7</f>
        <v>2200000</v>
      </c>
      <c r="AC7" s="183">
        <f>'片働き'!AC7</f>
        <v>2200000</v>
      </c>
      <c r="AD7" s="183">
        <f>'片働き'!AD7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2700000</v>
      </c>
      <c r="G8" s="183">
        <v>1200000</v>
      </c>
      <c r="H8" s="183">
        <v>1200000</v>
      </c>
      <c r="I8" s="183">
        <v>1200000</v>
      </c>
      <c r="J8" s="183">
        <v>1200000</v>
      </c>
      <c r="K8" s="183">
        <f>'片働き'!K8</f>
        <v>0</v>
      </c>
      <c r="L8" s="183">
        <f>'片働き'!L8</f>
        <v>0</v>
      </c>
      <c r="M8" s="183">
        <f>'片働き'!M8</f>
        <v>0</v>
      </c>
      <c r="N8" s="183">
        <f>'片働き'!N8</f>
        <v>0</v>
      </c>
      <c r="O8" s="183">
        <f>'片働き'!O8</f>
        <v>0</v>
      </c>
      <c r="P8" s="183">
        <f>'片働き'!P8</f>
        <v>0</v>
      </c>
      <c r="Q8" s="183">
        <f>'片働き'!Q8</f>
        <v>0</v>
      </c>
      <c r="R8" s="183">
        <f>'片働き'!R8</f>
        <v>0</v>
      </c>
      <c r="S8" s="183">
        <f>'片働き'!S8</f>
        <v>0</v>
      </c>
      <c r="T8" s="183">
        <f>'片働き'!T8</f>
        <v>0</v>
      </c>
      <c r="U8" s="183">
        <f>'片働き'!U8</f>
        <v>0</v>
      </c>
      <c r="V8" s="183">
        <f>'片働き'!V8</f>
        <v>0</v>
      </c>
      <c r="W8" s="183">
        <f>'片働き'!W8</f>
        <v>0</v>
      </c>
      <c r="X8" s="183">
        <f>'片働き'!X8</f>
        <v>0</v>
      </c>
      <c r="Y8" s="183">
        <f>'片働き'!Y8</f>
        <v>0</v>
      </c>
      <c r="Z8" s="183">
        <f>'片働き'!Z8</f>
        <v>0</v>
      </c>
      <c r="AA8" s="183">
        <f>'片働き'!AA8</f>
        <v>0</v>
      </c>
      <c r="AB8" s="183">
        <f>'片働き'!AB8</f>
        <v>0</v>
      </c>
      <c r="AC8" s="183">
        <f>'片働き'!AC8</f>
        <v>0</v>
      </c>
      <c r="AD8" s="183">
        <f>'片働き'!AD8</f>
        <v>0</v>
      </c>
    </row>
    <row r="9" spans="2:30" ht="18" customHeight="1">
      <c r="B9" s="116"/>
      <c r="D9" s="252"/>
      <c r="E9" s="186" t="s">
        <v>120</v>
      </c>
      <c r="F9" s="183">
        <f>'片働き'!F9</f>
        <v>0</v>
      </c>
      <c r="G9" s="183">
        <f>'片働き'!G9</f>
        <v>0</v>
      </c>
      <c r="H9" s="183">
        <f>'片働き'!H9</f>
        <v>0</v>
      </c>
      <c r="I9" s="183">
        <f>'片働き'!I9</f>
        <v>0</v>
      </c>
      <c r="J9" s="183">
        <f>'片働き'!J9</f>
        <v>1200000</v>
      </c>
      <c r="K9" s="183">
        <f>'片働き'!K9</f>
        <v>1200000</v>
      </c>
      <c r="L9" s="183">
        <f>'片働き'!L9</f>
        <v>1200000</v>
      </c>
      <c r="M9" s="183">
        <f>'片働き'!M9</f>
        <v>1200000</v>
      </c>
      <c r="N9" s="183">
        <f>'片働き'!N9</f>
        <v>1200000</v>
      </c>
      <c r="O9" s="183">
        <f>'片働き'!O9</f>
        <v>1200000</v>
      </c>
      <c r="P9" s="183">
        <f>'片働き'!P9</f>
        <v>1200000</v>
      </c>
      <c r="Q9" s="183">
        <f>'片働き'!Q9</f>
        <v>1200000</v>
      </c>
      <c r="R9" s="183">
        <f>'片働き'!R9</f>
        <v>1200000</v>
      </c>
      <c r="S9" s="183">
        <f>'片働き'!S9</f>
        <v>1200000</v>
      </c>
      <c r="T9" s="183">
        <f>'片働き'!T9</f>
        <v>1200000</v>
      </c>
      <c r="U9" s="183">
        <f>'片働き'!U9</f>
        <v>1200000</v>
      </c>
      <c r="V9" s="183">
        <f>'片働き'!V9</f>
        <v>1200000</v>
      </c>
      <c r="W9" s="183">
        <f>'片働き'!W9</f>
        <v>1200000</v>
      </c>
      <c r="X9" s="183">
        <f>'片働き'!X9</f>
        <v>1200000</v>
      </c>
      <c r="Y9" s="183">
        <f>'片働き'!Y9</f>
        <v>1200000</v>
      </c>
      <c r="Z9" s="183">
        <f>'片働き'!Z9</f>
        <v>1200000</v>
      </c>
      <c r="AA9" s="183">
        <f>'片働き'!AA9</f>
        <v>1200000</v>
      </c>
      <c r="AB9" s="183">
        <f>'片働き'!AB9</f>
        <v>1200000</v>
      </c>
      <c r="AC9" s="183">
        <f>'片働き'!AC9</f>
        <v>1200000</v>
      </c>
      <c r="AD9" s="183">
        <f>'片働き'!AD9</f>
        <v>1200000</v>
      </c>
    </row>
    <row r="10" spans="2:30" ht="18" customHeight="1">
      <c r="B10" s="187"/>
      <c r="C10" s="201"/>
      <c r="D10" s="252"/>
      <c r="E10" s="186" t="s">
        <v>119</v>
      </c>
      <c r="F10" s="183">
        <f>'片働き'!F10</f>
        <v>650000</v>
      </c>
      <c r="G10" s="183">
        <v>650000</v>
      </c>
      <c r="H10" s="183">
        <v>650000</v>
      </c>
      <c r="I10" s="183">
        <v>650000</v>
      </c>
      <c r="J10" s="183">
        <v>650000</v>
      </c>
      <c r="K10" s="183">
        <f>'片働き'!K10</f>
        <v>0</v>
      </c>
      <c r="L10" s="183">
        <f>'片働き'!L10</f>
        <v>0</v>
      </c>
      <c r="M10" s="183">
        <f>'片働き'!M10</f>
        <v>0</v>
      </c>
      <c r="N10" s="183">
        <f>'片働き'!N10</f>
        <v>0</v>
      </c>
      <c r="O10" s="183">
        <f>'片働き'!O10</f>
        <v>0</v>
      </c>
      <c r="P10" s="183">
        <f>'片働き'!P10</f>
        <v>0</v>
      </c>
      <c r="Q10" s="183">
        <f>'片働き'!Q10</f>
        <v>0</v>
      </c>
      <c r="R10" s="183">
        <f>'片働き'!R10</f>
        <v>0</v>
      </c>
      <c r="S10" s="183">
        <f>'片働き'!S10</f>
        <v>0</v>
      </c>
      <c r="T10" s="183">
        <f>'片働き'!T10</f>
        <v>0</v>
      </c>
      <c r="U10" s="183">
        <f>'片働き'!U10</f>
        <v>0</v>
      </c>
      <c r="V10" s="183">
        <f>'片働き'!V10</f>
        <v>0</v>
      </c>
      <c r="W10" s="183">
        <f>'片働き'!W10</f>
        <v>0</v>
      </c>
      <c r="X10" s="183">
        <f>'片働き'!X10</f>
        <v>0</v>
      </c>
      <c r="Y10" s="183">
        <f>'片働き'!Y10</f>
        <v>0</v>
      </c>
      <c r="Z10" s="183">
        <f>'片働き'!Z10</f>
        <v>0</v>
      </c>
      <c r="AA10" s="183">
        <f>'片働き'!AA10</f>
        <v>0</v>
      </c>
      <c r="AB10" s="183">
        <f>'片働き'!AB10</f>
        <v>0</v>
      </c>
      <c r="AC10" s="183">
        <f>'片働き'!AC10</f>
        <v>0</v>
      </c>
      <c r="AD10" s="183">
        <f>'片働き'!AD10</f>
        <v>0</v>
      </c>
    </row>
    <row r="11" spans="2:30" ht="30" customHeight="1">
      <c r="B11" s="187"/>
      <c r="C11" s="116"/>
      <c r="D11" s="253"/>
      <c r="E11" s="184" t="s">
        <v>117</v>
      </c>
      <c r="F11" s="183">
        <f aca="true" t="shared" si="0" ref="F11:AD11">F7+F8-F9-F10</f>
        <v>2050000</v>
      </c>
      <c r="G11" s="183">
        <f t="shared" si="0"/>
        <v>550000</v>
      </c>
      <c r="H11" s="183">
        <f t="shared" si="0"/>
        <v>550000</v>
      </c>
      <c r="I11" s="183">
        <f t="shared" si="0"/>
        <v>550000</v>
      </c>
      <c r="J11" s="183">
        <f t="shared" si="0"/>
        <v>1550000</v>
      </c>
      <c r="K11" s="183">
        <f t="shared" si="0"/>
        <v>1000000</v>
      </c>
      <c r="L11" s="183">
        <f t="shared" si="0"/>
        <v>1000000</v>
      </c>
      <c r="M11" s="183">
        <f t="shared" si="0"/>
        <v>1000000</v>
      </c>
      <c r="N11" s="183">
        <f t="shared" si="0"/>
        <v>1000000</v>
      </c>
      <c r="O11" s="183">
        <f t="shared" si="0"/>
        <v>1000000</v>
      </c>
      <c r="P11" s="183">
        <f t="shared" si="0"/>
        <v>1000000</v>
      </c>
      <c r="Q11" s="183">
        <f t="shared" si="0"/>
        <v>1000000</v>
      </c>
      <c r="R11" s="183">
        <f t="shared" si="0"/>
        <v>1000000</v>
      </c>
      <c r="S11" s="183">
        <f t="shared" si="0"/>
        <v>1000000</v>
      </c>
      <c r="T11" s="183">
        <f t="shared" si="0"/>
        <v>1000000</v>
      </c>
      <c r="U11" s="183">
        <f t="shared" si="0"/>
        <v>1000000</v>
      </c>
      <c r="V11" s="183">
        <f t="shared" si="0"/>
        <v>1000000</v>
      </c>
      <c r="W11" s="183">
        <f t="shared" si="0"/>
        <v>1000000</v>
      </c>
      <c r="X11" s="183">
        <f t="shared" si="0"/>
        <v>1000000</v>
      </c>
      <c r="Y11" s="183">
        <f t="shared" si="0"/>
        <v>1000000</v>
      </c>
      <c r="Z11" s="183">
        <f t="shared" si="0"/>
        <v>1000000</v>
      </c>
      <c r="AA11" s="183">
        <f t="shared" si="0"/>
        <v>1000000</v>
      </c>
      <c r="AB11" s="183">
        <f t="shared" si="0"/>
        <v>1000000</v>
      </c>
      <c r="AC11" s="183">
        <f t="shared" si="0"/>
        <v>1000000</v>
      </c>
      <c r="AD11" s="183">
        <f t="shared" si="0"/>
        <v>1000000</v>
      </c>
    </row>
    <row r="12" spans="3:30" ht="18" customHeight="1">
      <c r="C12" s="185"/>
      <c r="D12" s="237" t="s">
        <v>1</v>
      </c>
      <c r="E12" s="175" t="s">
        <v>7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</row>
    <row r="13" spans="3:30" ht="18" customHeight="1">
      <c r="C13" s="185"/>
      <c r="D13" s="238"/>
      <c r="E13" s="175" t="s">
        <v>121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</row>
    <row r="14" spans="3:30" ht="18" customHeight="1">
      <c r="C14" s="185"/>
      <c r="D14" s="238"/>
      <c r="E14" s="175" t="s">
        <v>120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</row>
    <row r="15" spans="3:30" ht="18" customHeight="1">
      <c r="C15" s="185"/>
      <c r="D15" s="238"/>
      <c r="E15" s="175" t="s">
        <v>119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</row>
    <row r="16" spans="3:30" ht="30" customHeight="1">
      <c r="C16" s="185"/>
      <c r="D16" s="224"/>
      <c r="E16" s="177" t="s">
        <v>117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97"/>
      <c r="D19" s="225" t="s">
        <v>0</v>
      </c>
      <c r="E19" s="177" t="s">
        <v>117</v>
      </c>
      <c r="F19" s="178">
        <f aca="true" t="shared" si="1" ref="F19:AD19">F11</f>
        <v>2050000</v>
      </c>
      <c r="G19" s="178">
        <f t="shared" si="1"/>
        <v>550000</v>
      </c>
      <c r="H19" s="178">
        <f t="shared" si="1"/>
        <v>550000</v>
      </c>
      <c r="I19" s="178">
        <f t="shared" si="1"/>
        <v>550000</v>
      </c>
      <c r="J19" s="178">
        <f t="shared" si="1"/>
        <v>1550000</v>
      </c>
      <c r="K19" s="178">
        <f t="shared" si="1"/>
        <v>1000000</v>
      </c>
      <c r="L19" s="178">
        <f t="shared" si="1"/>
        <v>1000000</v>
      </c>
      <c r="M19" s="178">
        <f t="shared" si="1"/>
        <v>1000000</v>
      </c>
      <c r="N19" s="178">
        <f t="shared" si="1"/>
        <v>1000000</v>
      </c>
      <c r="O19" s="178">
        <f t="shared" si="1"/>
        <v>1000000</v>
      </c>
      <c r="P19" s="178">
        <f t="shared" si="1"/>
        <v>1000000</v>
      </c>
      <c r="Q19" s="178">
        <f t="shared" si="1"/>
        <v>1000000</v>
      </c>
      <c r="R19" s="178">
        <f t="shared" si="1"/>
        <v>1000000</v>
      </c>
      <c r="S19" s="178">
        <f t="shared" si="1"/>
        <v>1000000</v>
      </c>
      <c r="T19" s="178">
        <f t="shared" si="1"/>
        <v>1000000</v>
      </c>
      <c r="U19" s="178">
        <f t="shared" si="1"/>
        <v>1000000</v>
      </c>
      <c r="V19" s="178">
        <f t="shared" si="1"/>
        <v>1000000</v>
      </c>
      <c r="W19" s="178">
        <f t="shared" si="1"/>
        <v>1000000</v>
      </c>
      <c r="X19" s="178">
        <f t="shared" si="1"/>
        <v>1000000</v>
      </c>
      <c r="Y19" s="178">
        <f t="shared" si="1"/>
        <v>1000000</v>
      </c>
      <c r="Z19" s="178">
        <f t="shared" si="1"/>
        <v>1000000</v>
      </c>
      <c r="AA19" s="178">
        <f t="shared" si="1"/>
        <v>1000000</v>
      </c>
      <c r="AB19" s="178">
        <f t="shared" si="1"/>
        <v>1000000</v>
      </c>
      <c r="AC19" s="178">
        <f t="shared" si="1"/>
        <v>1000000</v>
      </c>
      <c r="AD19" s="178">
        <f t="shared" si="1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4:30" ht="18" customHeight="1">
      <c r="D23" s="225"/>
      <c r="E23" s="175" t="s">
        <v>114</v>
      </c>
      <c r="F23" s="178">
        <f aca="true" t="shared" si="2" ref="F23:AD23">F80</f>
        <v>480684</v>
      </c>
      <c r="G23" s="178">
        <f t="shared" si="2"/>
        <v>480684</v>
      </c>
      <c r="H23" s="178">
        <f t="shared" si="2"/>
        <v>63460</v>
      </c>
      <c r="I23" s="178">
        <f t="shared" si="2"/>
        <v>63460</v>
      </c>
      <c r="J23" s="178">
        <f t="shared" si="2"/>
        <v>128060</v>
      </c>
      <c r="K23" s="178">
        <f t="shared" si="2"/>
        <v>272190</v>
      </c>
      <c r="L23" s="178">
        <f t="shared" si="2"/>
        <v>203180</v>
      </c>
      <c r="M23" s="178">
        <f t="shared" si="2"/>
        <v>203180</v>
      </c>
      <c r="N23" s="178">
        <f t="shared" si="2"/>
        <v>203180</v>
      </c>
      <c r="O23" s="178">
        <f t="shared" si="2"/>
        <v>203180</v>
      </c>
      <c r="P23" s="178">
        <f t="shared" si="2"/>
        <v>203180</v>
      </c>
      <c r="Q23" s="178">
        <f t="shared" si="2"/>
        <v>203180</v>
      </c>
      <c r="R23" s="178">
        <f t="shared" si="2"/>
        <v>203180</v>
      </c>
      <c r="S23" s="178">
        <f t="shared" si="2"/>
        <v>203180</v>
      </c>
      <c r="T23" s="178">
        <f t="shared" si="2"/>
        <v>175628</v>
      </c>
      <c r="U23" s="178">
        <f t="shared" si="2"/>
        <v>175628</v>
      </c>
      <c r="V23" s="178">
        <f t="shared" si="2"/>
        <v>175628</v>
      </c>
      <c r="W23" s="178">
        <f t="shared" si="2"/>
        <v>175628</v>
      </c>
      <c r="X23" s="178">
        <f t="shared" si="2"/>
        <v>175628</v>
      </c>
      <c r="Y23" s="178">
        <f t="shared" si="2"/>
        <v>175628</v>
      </c>
      <c r="Z23" s="178">
        <f t="shared" si="2"/>
        <v>175628</v>
      </c>
      <c r="AA23" s="178">
        <f t="shared" si="2"/>
        <v>175628</v>
      </c>
      <c r="AB23" s="178">
        <f t="shared" si="2"/>
        <v>175628</v>
      </c>
      <c r="AC23" s="178">
        <f t="shared" si="2"/>
        <v>175628</v>
      </c>
      <c r="AD23" s="178">
        <f t="shared" si="2"/>
        <v>175628</v>
      </c>
    </row>
    <row r="24" spans="4:30" ht="18" customHeight="1">
      <c r="D24" s="225"/>
      <c r="E24" s="175" t="s">
        <v>113</v>
      </c>
      <c r="F24" s="144">
        <f aca="true" t="shared" si="3" ref="F24:AD24">IF(F19-F20-F21-F22-F23&lt;0,0,F19-F20-F21-F22-F23)</f>
        <v>1119316</v>
      </c>
      <c r="G24" s="144">
        <f t="shared" si="3"/>
        <v>0</v>
      </c>
      <c r="H24" s="144">
        <f t="shared" si="3"/>
        <v>36540</v>
      </c>
      <c r="I24" s="144">
        <f t="shared" si="3"/>
        <v>36540</v>
      </c>
      <c r="J24" s="144">
        <f t="shared" si="3"/>
        <v>971940</v>
      </c>
      <c r="K24" s="144">
        <f t="shared" si="3"/>
        <v>347810</v>
      </c>
      <c r="L24" s="144">
        <f t="shared" si="3"/>
        <v>416820</v>
      </c>
      <c r="M24" s="144">
        <f t="shared" si="3"/>
        <v>416820</v>
      </c>
      <c r="N24" s="144">
        <f t="shared" si="3"/>
        <v>416820</v>
      </c>
      <c r="O24" s="144">
        <f t="shared" si="3"/>
        <v>416820</v>
      </c>
      <c r="P24" s="144">
        <f t="shared" si="3"/>
        <v>416820</v>
      </c>
      <c r="Q24" s="144">
        <f t="shared" si="3"/>
        <v>416820</v>
      </c>
      <c r="R24" s="144">
        <f t="shared" si="3"/>
        <v>416820</v>
      </c>
      <c r="S24" s="144">
        <f t="shared" si="3"/>
        <v>416820</v>
      </c>
      <c r="T24" s="144">
        <f t="shared" si="3"/>
        <v>444372</v>
      </c>
      <c r="U24" s="144">
        <f t="shared" si="3"/>
        <v>444372</v>
      </c>
      <c r="V24" s="144">
        <f t="shared" si="3"/>
        <v>444372</v>
      </c>
      <c r="W24" s="144">
        <f t="shared" si="3"/>
        <v>444372</v>
      </c>
      <c r="X24" s="144">
        <f t="shared" si="3"/>
        <v>444372</v>
      </c>
      <c r="Y24" s="144">
        <f t="shared" si="3"/>
        <v>444372</v>
      </c>
      <c r="Z24" s="144">
        <f t="shared" si="3"/>
        <v>444372</v>
      </c>
      <c r="AA24" s="144">
        <f t="shared" si="3"/>
        <v>444372</v>
      </c>
      <c r="AB24" s="144">
        <f t="shared" si="3"/>
        <v>444372</v>
      </c>
      <c r="AC24" s="144">
        <f t="shared" si="3"/>
        <v>444372</v>
      </c>
      <c r="AD24" s="144">
        <f t="shared" si="3"/>
        <v>444372</v>
      </c>
    </row>
    <row r="25" spans="4:30" ht="18" customHeight="1">
      <c r="D25" s="225"/>
      <c r="E25" s="174" t="s">
        <v>112</v>
      </c>
      <c r="F25" s="173">
        <f aca="true" t="shared" si="4" ref="F25:AD25">IF(F24&lt;=1950000,F24*0.05,IF(F24&lt;=3300000,F24*0.1-97500,IF(F24&lt;=6950000,F24*0.2-427500,"課税所得695万超")))</f>
        <v>55965.8</v>
      </c>
      <c r="G25" s="173">
        <f t="shared" si="4"/>
        <v>0</v>
      </c>
      <c r="H25" s="173">
        <f t="shared" si="4"/>
        <v>1827</v>
      </c>
      <c r="I25" s="173">
        <f t="shared" si="4"/>
        <v>1827</v>
      </c>
      <c r="J25" s="173">
        <f t="shared" si="4"/>
        <v>48597</v>
      </c>
      <c r="K25" s="173">
        <f t="shared" si="4"/>
        <v>17390.5</v>
      </c>
      <c r="L25" s="173">
        <f t="shared" si="4"/>
        <v>20841</v>
      </c>
      <c r="M25" s="173">
        <f t="shared" si="4"/>
        <v>20841</v>
      </c>
      <c r="N25" s="173">
        <f t="shared" si="4"/>
        <v>20841</v>
      </c>
      <c r="O25" s="173">
        <f t="shared" si="4"/>
        <v>20841</v>
      </c>
      <c r="P25" s="173">
        <f t="shared" si="4"/>
        <v>20841</v>
      </c>
      <c r="Q25" s="173">
        <f t="shared" si="4"/>
        <v>20841</v>
      </c>
      <c r="R25" s="173">
        <f t="shared" si="4"/>
        <v>20841</v>
      </c>
      <c r="S25" s="173">
        <f t="shared" si="4"/>
        <v>20841</v>
      </c>
      <c r="T25" s="173">
        <f t="shared" si="4"/>
        <v>22218.600000000002</v>
      </c>
      <c r="U25" s="173">
        <f t="shared" si="4"/>
        <v>22218.600000000002</v>
      </c>
      <c r="V25" s="173">
        <f t="shared" si="4"/>
        <v>22218.600000000002</v>
      </c>
      <c r="W25" s="173">
        <f t="shared" si="4"/>
        <v>22218.600000000002</v>
      </c>
      <c r="X25" s="173">
        <f t="shared" si="4"/>
        <v>22218.600000000002</v>
      </c>
      <c r="Y25" s="173">
        <f t="shared" si="4"/>
        <v>22218.600000000002</v>
      </c>
      <c r="Z25" s="173">
        <f t="shared" si="4"/>
        <v>22218.600000000002</v>
      </c>
      <c r="AA25" s="173">
        <f t="shared" si="4"/>
        <v>22218.600000000002</v>
      </c>
      <c r="AB25" s="173">
        <f t="shared" si="4"/>
        <v>22218.600000000002</v>
      </c>
      <c r="AC25" s="173">
        <f t="shared" si="4"/>
        <v>22218.600000000002</v>
      </c>
      <c r="AD25" s="173">
        <f t="shared" si="4"/>
        <v>22218.600000000002</v>
      </c>
    </row>
    <row r="26" spans="4:30" ht="27">
      <c r="D26" s="225" t="s">
        <v>1</v>
      </c>
      <c r="E26" s="177" t="s">
        <v>117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</row>
    <row r="27" spans="4:30" ht="18" customHeight="1">
      <c r="D27" s="225"/>
      <c r="E27" s="175" t="s">
        <v>85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</row>
    <row r="28" spans="4:30" ht="18" customHeight="1">
      <c r="D28" s="225"/>
      <c r="E28" s="175" t="s">
        <v>116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4:30" ht="18" customHeight="1">
      <c r="D29" s="225"/>
      <c r="E29" s="175" t="s">
        <v>115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</row>
    <row r="30" spans="4:30" ht="18" customHeight="1">
      <c r="D30" s="225"/>
      <c r="E30" s="175" t="s">
        <v>114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30" ht="18" customHeight="1">
      <c r="D31" s="225"/>
      <c r="E31" s="175" t="s">
        <v>113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4:30" ht="18" customHeight="1">
      <c r="D32" s="225"/>
      <c r="E32" s="174" t="s">
        <v>112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ht="18" customHeight="1"/>
    <row r="34" spans="4:6" ht="18" customHeight="1">
      <c r="D34" s="149" t="s">
        <v>111</v>
      </c>
      <c r="F34" t="s">
        <v>135</v>
      </c>
    </row>
    <row r="35" spans="4:30" ht="30" customHeight="1">
      <c r="D35" s="237" t="s">
        <v>0</v>
      </c>
      <c r="E35" s="147" t="s">
        <v>86</v>
      </c>
      <c r="F35" s="148">
        <f aca="true" t="shared" si="5" ref="F35:AD35">F66</f>
        <v>6000000</v>
      </c>
      <c r="G35" s="148">
        <f t="shared" si="5"/>
        <v>2050000</v>
      </c>
      <c r="H35" s="148">
        <f t="shared" si="5"/>
        <v>550000</v>
      </c>
      <c r="I35" s="148">
        <f t="shared" si="5"/>
        <v>550000</v>
      </c>
      <c r="J35" s="148">
        <f t="shared" si="5"/>
        <v>550000</v>
      </c>
      <c r="K35" s="148">
        <f t="shared" si="5"/>
        <v>1550000</v>
      </c>
      <c r="L35" s="148">
        <f t="shared" si="5"/>
        <v>1000000</v>
      </c>
      <c r="M35" s="148">
        <f t="shared" si="5"/>
        <v>1000000</v>
      </c>
      <c r="N35" s="148">
        <f t="shared" si="5"/>
        <v>1000000</v>
      </c>
      <c r="O35" s="148">
        <f t="shared" si="5"/>
        <v>1000000</v>
      </c>
      <c r="P35" s="148">
        <f t="shared" si="5"/>
        <v>1000000</v>
      </c>
      <c r="Q35" s="148">
        <f t="shared" si="5"/>
        <v>1000000</v>
      </c>
      <c r="R35" s="148">
        <f t="shared" si="5"/>
        <v>1000000</v>
      </c>
      <c r="S35" s="148">
        <f t="shared" si="5"/>
        <v>1000000</v>
      </c>
      <c r="T35" s="148">
        <f t="shared" si="5"/>
        <v>1000000</v>
      </c>
      <c r="U35" s="148">
        <f t="shared" si="5"/>
        <v>1000000</v>
      </c>
      <c r="V35" s="148">
        <f t="shared" si="5"/>
        <v>1000000</v>
      </c>
      <c r="W35" s="148">
        <f t="shared" si="5"/>
        <v>1000000</v>
      </c>
      <c r="X35" s="148">
        <f t="shared" si="5"/>
        <v>1000000</v>
      </c>
      <c r="Y35" s="148">
        <f t="shared" si="5"/>
        <v>1000000</v>
      </c>
      <c r="Z35" s="148">
        <f t="shared" si="5"/>
        <v>1000000</v>
      </c>
      <c r="AA35" s="148">
        <f t="shared" si="5"/>
        <v>1000000</v>
      </c>
      <c r="AB35" s="148">
        <f t="shared" si="5"/>
        <v>1000000</v>
      </c>
      <c r="AC35" s="148">
        <f t="shared" si="5"/>
        <v>1000000</v>
      </c>
      <c r="AD35" s="148">
        <f t="shared" si="5"/>
        <v>1000000</v>
      </c>
    </row>
    <row r="36" spans="4:30" ht="18" customHeight="1">
      <c r="D36" s="238"/>
      <c r="E36" s="9" t="s">
        <v>107</v>
      </c>
      <c r="F36" s="176">
        <v>330000</v>
      </c>
      <c r="G36" s="176">
        <v>330000</v>
      </c>
      <c r="H36" s="176">
        <v>330000</v>
      </c>
      <c r="I36" s="176">
        <v>330000</v>
      </c>
      <c r="J36" s="176">
        <v>330000</v>
      </c>
      <c r="K36" s="176">
        <v>330000</v>
      </c>
      <c r="L36" s="176">
        <v>330000</v>
      </c>
      <c r="M36" s="176">
        <v>330000</v>
      </c>
      <c r="N36" s="176">
        <v>330000</v>
      </c>
      <c r="O36" s="176">
        <v>330000</v>
      </c>
      <c r="P36" s="176">
        <v>330000</v>
      </c>
      <c r="Q36" s="176">
        <v>330000</v>
      </c>
      <c r="R36" s="176">
        <v>330000</v>
      </c>
      <c r="S36" s="176">
        <v>330000</v>
      </c>
      <c r="T36" s="176">
        <v>330000</v>
      </c>
      <c r="U36" s="176">
        <v>330000</v>
      </c>
      <c r="V36" s="176">
        <v>330000</v>
      </c>
      <c r="W36" s="176">
        <v>330000</v>
      </c>
      <c r="X36" s="176">
        <v>330000</v>
      </c>
      <c r="Y36" s="176">
        <v>330000</v>
      </c>
      <c r="Z36" s="176">
        <v>330000</v>
      </c>
      <c r="AA36" s="176">
        <v>330000</v>
      </c>
      <c r="AB36" s="176">
        <v>330000</v>
      </c>
      <c r="AC36" s="176">
        <v>330000</v>
      </c>
      <c r="AD36" s="176">
        <v>330000</v>
      </c>
    </row>
    <row r="37" spans="4:31" ht="18" customHeight="1">
      <c r="D37" s="238"/>
      <c r="E37" s="9" t="s">
        <v>106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99"/>
    </row>
    <row r="38" spans="4:30" ht="18" customHeight="1">
      <c r="D38" s="238"/>
      <c r="E38" s="9" t="s">
        <v>105</v>
      </c>
      <c r="F38" s="176">
        <v>56000</v>
      </c>
      <c r="G38" s="176">
        <v>56000</v>
      </c>
      <c r="H38" s="176">
        <v>56000</v>
      </c>
      <c r="I38" s="176">
        <v>56000</v>
      </c>
      <c r="J38" s="176">
        <v>56000</v>
      </c>
      <c r="K38" s="176">
        <v>56000</v>
      </c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</row>
    <row r="39" spans="4:30" ht="18" customHeight="1">
      <c r="D39" s="238"/>
      <c r="E39" s="9" t="s">
        <v>104</v>
      </c>
      <c r="F39" s="144">
        <f>'片働き'!F39</f>
        <v>1050912</v>
      </c>
      <c r="G39" s="144">
        <f aca="true" t="shared" si="6" ref="G39:AD39">F80</f>
        <v>480684</v>
      </c>
      <c r="H39" s="144">
        <f t="shared" si="6"/>
        <v>480684</v>
      </c>
      <c r="I39" s="144">
        <f t="shared" si="6"/>
        <v>63460</v>
      </c>
      <c r="J39" s="144">
        <f t="shared" si="6"/>
        <v>63460</v>
      </c>
      <c r="K39" s="144">
        <f t="shared" si="6"/>
        <v>128060</v>
      </c>
      <c r="L39" s="144">
        <f t="shared" si="6"/>
        <v>272190</v>
      </c>
      <c r="M39" s="144">
        <f t="shared" si="6"/>
        <v>203180</v>
      </c>
      <c r="N39" s="144">
        <f t="shared" si="6"/>
        <v>203180</v>
      </c>
      <c r="O39" s="144">
        <f t="shared" si="6"/>
        <v>203180</v>
      </c>
      <c r="P39" s="144">
        <f t="shared" si="6"/>
        <v>203180</v>
      </c>
      <c r="Q39" s="144">
        <f t="shared" si="6"/>
        <v>203180</v>
      </c>
      <c r="R39" s="144">
        <f t="shared" si="6"/>
        <v>203180</v>
      </c>
      <c r="S39" s="144">
        <f t="shared" si="6"/>
        <v>203180</v>
      </c>
      <c r="T39" s="144">
        <f t="shared" si="6"/>
        <v>203180</v>
      </c>
      <c r="U39" s="144">
        <f t="shared" si="6"/>
        <v>175628</v>
      </c>
      <c r="V39" s="144">
        <f t="shared" si="6"/>
        <v>175628</v>
      </c>
      <c r="W39" s="144">
        <f t="shared" si="6"/>
        <v>175628</v>
      </c>
      <c r="X39" s="144">
        <f t="shared" si="6"/>
        <v>175628</v>
      </c>
      <c r="Y39" s="144">
        <f t="shared" si="6"/>
        <v>175628</v>
      </c>
      <c r="Z39" s="144">
        <f t="shared" si="6"/>
        <v>175628</v>
      </c>
      <c r="AA39" s="144">
        <f t="shared" si="6"/>
        <v>175628</v>
      </c>
      <c r="AB39" s="144">
        <f t="shared" si="6"/>
        <v>175628</v>
      </c>
      <c r="AC39" s="144">
        <f t="shared" si="6"/>
        <v>175628</v>
      </c>
      <c r="AD39" s="144">
        <f t="shared" si="6"/>
        <v>175628</v>
      </c>
    </row>
    <row r="40" spans="4:30" ht="18" customHeight="1">
      <c r="D40" s="238"/>
      <c r="E40" s="9" t="s">
        <v>103</v>
      </c>
      <c r="F40" s="144">
        <f aca="true" t="shared" si="7" ref="F40:AD40">IF(F35-F36-F37-F38-F39&lt;0,0,F35-F36-F37-F38-F39)</f>
        <v>4563088</v>
      </c>
      <c r="G40" s="144">
        <f t="shared" si="7"/>
        <v>1183316</v>
      </c>
      <c r="H40" s="144">
        <f t="shared" si="7"/>
        <v>0</v>
      </c>
      <c r="I40" s="144">
        <f t="shared" si="7"/>
        <v>100540</v>
      </c>
      <c r="J40" s="144">
        <f t="shared" si="7"/>
        <v>100540</v>
      </c>
      <c r="K40" s="144">
        <f t="shared" si="7"/>
        <v>1035940</v>
      </c>
      <c r="L40" s="144">
        <f t="shared" si="7"/>
        <v>397810</v>
      </c>
      <c r="M40" s="144">
        <f t="shared" si="7"/>
        <v>466820</v>
      </c>
      <c r="N40" s="144">
        <f t="shared" si="7"/>
        <v>466820</v>
      </c>
      <c r="O40" s="144">
        <f t="shared" si="7"/>
        <v>466820</v>
      </c>
      <c r="P40" s="144">
        <f t="shared" si="7"/>
        <v>466820</v>
      </c>
      <c r="Q40" s="144">
        <f t="shared" si="7"/>
        <v>466820</v>
      </c>
      <c r="R40" s="144">
        <f t="shared" si="7"/>
        <v>466820</v>
      </c>
      <c r="S40" s="144">
        <f t="shared" si="7"/>
        <v>466820</v>
      </c>
      <c r="T40" s="144">
        <f t="shared" si="7"/>
        <v>466820</v>
      </c>
      <c r="U40" s="144">
        <f t="shared" si="7"/>
        <v>494372</v>
      </c>
      <c r="V40" s="144">
        <f t="shared" si="7"/>
        <v>494372</v>
      </c>
      <c r="W40" s="144">
        <f t="shared" si="7"/>
        <v>494372</v>
      </c>
      <c r="X40" s="144">
        <f t="shared" si="7"/>
        <v>494372</v>
      </c>
      <c r="Y40" s="144">
        <f t="shared" si="7"/>
        <v>494372</v>
      </c>
      <c r="Z40" s="144">
        <f t="shared" si="7"/>
        <v>494372</v>
      </c>
      <c r="AA40" s="144">
        <f t="shared" si="7"/>
        <v>494372</v>
      </c>
      <c r="AB40" s="144">
        <f t="shared" si="7"/>
        <v>494372</v>
      </c>
      <c r="AC40" s="144">
        <f t="shared" si="7"/>
        <v>494372</v>
      </c>
      <c r="AD40" s="144">
        <f t="shared" si="7"/>
        <v>494372</v>
      </c>
    </row>
    <row r="41" spans="4:30" ht="18" customHeight="1">
      <c r="D41" s="238"/>
      <c r="E41" s="9" t="s">
        <v>102</v>
      </c>
      <c r="F41" s="176">
        <f aca="true" t="shared" si="8" ref="F41:AD41">IF(F35&lt;315000,0,F40*0.1)</f>
        <v>456308.80000000005</v>
      </c>
      <c r="G41" s="176">
        <f t="shared" si="8"/>
        <v>118331.6</v>
      </c>
      <c r="H41" s="176">
        <f t="shared" si="8"/>
        <v>0</v>
      </c>
      <c r="I41" s="176">
        <f t="shared" si="8"/>
        <v>10054</v>
      </c>
      <c r="J41" s="176">
        <f t="shared" si="8"/>
        <v>10054</v>
      </c>
      <c r="K41" s="176">
        <f t="shared" si="8"/>
        <v>103594</v>
      </c>
      <c r="L41" s="176">
        <f t="shared" si="8"/>
        <v>39781</v>
      </c>
      <c r="M41" s="176">
        <f t="shared" si="8"/>
        <v>46682</v>
      </c>
      <c r="N41" s="176">
        <f t="shared" si="8"/>
        <v>46682</v>
      </c>
      <c r="O41" s="176">
        <f t="shared" si="8"/>
        <v>46682</v>
      </c>
      <c r="P41" s="176">
        <f t="shared" si="8"/>
        <v>46682</v>
      </c>
      <c r="Q41" s="176">
        <f t="shared" si="8"/>
        <v>46682</v>
      </c>
      <c r="R41" s="176">
        <f t="shared" si="8"/>
        <v>46682</v>
      </c>
      <c r="S41" s="176">
        <f t="shared" si="8"/>
        <v>46682</v>
      </c>
      <c r="T41" s="176">
        <f t="shared" si="8"/>
        <v>46682</v>
      </c>
      <c r="U41" s="176">
        <f t="shared" si="8"/>
        <v>49437.200000000004</v>
      </c>
      <c r="V41" s="176">
        <f t="shared" si="8"/>
        <v>49437.200000000004</v>
      </c>
      <c r="W41" s="176">
        <f t="shared" si="8"/>
        <v>49437.200000000004</v>
      </c>
      <c r="X41" s="176">
        <f t="shared" si="8"/>
        <v>49437.200000000004</v>
      </c>
      <c r="Y41" s="176">
        <f t="shared" si="8"/>
        <v>49437.200000000004</v>
      </c>
      <c r="Z41" s="176">
        <f t="shared" si="8"/>
        <v>49437.200000000004</v>
      </c>
      <c r="AA41" s="176">
        <f t="shared" si="8"/>
        <v>49437.200000000004</v>
      </c>
      <c r="AB41" s="176">
        <f t="shared" si="8"/>
        <v>49437.200000000004</v>
      </c>
      <c r="AC41" s="176">
        <f t="shared" si="8"/>
        <v>49437.200000000004</v>
      </c>
      <c r="AD41" s="176">
        <f t="shared" si="8"/>
        <v>49437.200000000004</v>
      </c>
    </row>
    <row r="42" spans="4:30" ht="18" customHeight="1">
      <c r="D42" s="238"/>
      <c r="E42" s="9" t="s">
        <v>109</v>
      </c>
      <c r="F42" s="176">
        <v>2500</v>
      </c>
      <c r="G42" s="176">
        <v>2500</v>
      </c>
      <c r="H42" s="176">
        <v>2500</v>
      </c>
      <c r="I42" s="176">
        <v>2500</v>
      </c>
      <c r="J42" s="176">
        <v>2500</v>
      </c>
      <c r="K42" s="176">
        <v>2500</v>
      </c>
      <c r="L42" s="176">
        <v>2500</v>
      </c>
      <c r="M42" s="176">
        <v>2500</v>
      </c>
      <c r="N42" s="176">
        <v>2500</v>
      </c>
      <c r="O42" s="176">
        <v>2500</v>
      </c>
      <c r="P42" s="176">
        <v>2500</v>
      </c>
      <c r="Q42" s="176">
        <v>2500</v>
      </c>
      <c r="R42" s="176">
        <v>2500</v>
      </c>
      <c r="S42" s="176">
        <v>2500</v>
      </c>
      <c r="T42" s="176">
        <v>2500</v>
      </c>
      <c r="U42" s="176">
        <v>2500</v>
      </c>
      <c r="V42" s="176">
        <v>2500</v>
      </c>
      <c r="W42" s="176">
        <v>2500</v>
      </c>
      <c r="X42" s="176">
        <v>2500</v>
      </c>
      <c r="Y42" s="176">
        <v>2500</v>
      </c>
      <c r="Z42" s="176">
        <v>2500</v>
      </c>
      <c r="AA42" s="176">
        <v>2500</v>
      </c>
      <c r="AB42" s="176">
        <v>2500</v>
      </c>
      <c r="AC42" s="176">
        <v>2500</v>
      </c>
      <c r="AD42" s="176">
        <v>2500</v>
      </c>
    </row>
    <row r="43" spans="4:30" ht="18" customHeight="1">
      <c r="D43" s="238"/>
      <c r="E43" s="9" t="s">
        <v>108</v>
      </c>
      <c r="F43" s="176">
        <f aca="true" t="shared" si="9" ref="F43:AD43">IF(F41-F42&lt;0,0,F41-F42)</f>
        <v>453808.80000000005</v>
      </c>
      <c r="G43" s="176">
        <f t="shared" si="9"/>
        <v>115831.6</v>
      </c>
      <c r="H43" s="176">
        <f t="shared" si="9"/>
        <v>0</v>
      </c>
      <c r="I43" s="176">
        <f t="shared" si="9"/>
        <v>7554</v>
      </c>
      <c r="J43" s="176">
        <f t="shared" si="9"/>
        <v>7554</v>
      </c>
      <c r="K43" s="176">
        <f t="shared" si="9"/>
        <v>101094</v>
      </c>
      <c r="L43" s="176">
        <f t="shared" si="9"/>
        <v>37281</v>
      </c>
      <c r="M43" s="176">
        <f t="shared" si="9"/>
        <v>44182</v>
      </c>
      <c r="N43" s="176">
        <f t="shared" si="9"/>
        <v>44182</v>
      </c>
      <c r="O43" s="176">
        <f t="shared" si="9"/>
        <v>44182</v>
      </c>
      <c r="P43" s="176">
        <f t="shared" si="9"/>
        <v>44182</v>
      </c>
      <c r="Q43" s="176">
        <f t="shared" si="9"/>
        <v>44182</v>
      </c>
      <c r="R43" s="176">
        <f t="shared" si="9"/>
        <v>44182</v>
      </c>
      <c r="S43" s="176">
        <f t="shared" si="9"/>
        <v>44182</v>
      </c>
      <c r="T43" s="176">
        <f t="shared" si="9"/>
        <v>44182</v>
      </c>
      <c r="U43" s="176">
        <f t="shared" si="9"/>
        <v>46937.200000000004</v>
      </c>
      <c r="V43" s="176">
        <f t="shared" si="9"/>
        <v>46937.200000000004</v>
      </c>
      <c r="W43" s="176">
        <f t="shared" si="9"/>
        <v>46937.200000000004</v>
      </c>
      <c r="X43" s="176">
        <f t="shared" si="9"/>
        <v>46937.200000000004</v>
      </c>
      <c r="Y43" s="176">
        <f t="shared" si="9"/>
        <v>46937.200000000004</v>
      </c>
      <c r="Z43" s="176">
        <f t="shared" si="9"/>
        <v>46937.200000000004</v>
      </c>
      <c r="AA43" s="176">
        <f t="shared" si="9"/>
        <v>46937.200000000004</v>
      </c>
      <c r="AB43" s="176">
        <f t="shared" si="9"/>
        <v>46937.200000000004</v>
      </c>
      <c r="AC43" s="176">
        <f t="shared" si="9"/>
        <v>46937.200000000004</v>
      </c>
      <c r="AD43" s="176">
        <f t="shared" si="9"/>
        <v>46937.200000000004</v>
      </c>
    </row>
    <row r="44" spans="4:30" ht="18" customHeight="1">
      <c r="D44" s="238"/>
      <c r="E44" s="9" t="s">
        <v>101</v>
      </c>
      <c r="F44" s="176">
        <v>5500</v>
      </c>
      <c r="G44" s="176">
        <f>IF(G35&lt;819000,0,5500)</f>
        <v>5500</v>
      </c>
      <c r="H44" s="176">
        <f aca="true" t="shared" si="10" ref="H44:AD44">IF(H35&lt;819000,0,5500)</f>
        <v>0</v>
      </c>
      <c r="I44" s="176">
        <f t="shared" si="10"/>
        <v>0</v>
      </c>
      <c r="J44" s="176">
        <f t="shared" si="10"/>
        <v>0</v>
      </c>
      <c r="K44" s="176">
        <f t="shared" si="10"/>
        <v>5500</v>
      </c>
      <c r="L44" s="176">
        <f t="shared" si="10"/>
        <v>5500</v>
      </c>
      <c r="M44" s="176">
        <f t="shared" si="10"/>
        <v>5500</v>
      </c>
      <c r="N44" s="176">
        <f t="shared" si="10"/>
        <v>5500</v>
      </c>
      <c r="O44" s="176">
        <f t="shared" si="10"/>
        <v>5500</v>
      </c>
      <c r="P44" s="176">
        <f t="shared" si="10"/>
        <v>5500</v>
      </c>
      <c r="Q44" s="176">
        <f t="shared" si="10"/>
        <v>5500</v>
      </c>
      <c r="R44" s="176">
        <f t="shared" si="10"/>
        <v>5500</v>
      </c>
      <c r="S44" s="176">
        <f t="shared" si="10"/>
        <v>5500</v>
      </c>
      <c r="T44" s="176">
        <f t="shared" si="10"/>
        <v>5500</v>
      </c>
      <c r="U44" s="176">
        <f t="shared" si="10"/>
        <v>5500</v>
      </c>
      <c r="V44" s="176">
        <f t="shared" si="10"/>
        <v>5500</v>
      </c>
      <c r="W44" s="176">
        <f t="shared" si="10"/>
        <v>5500</v>
      </c>
      <c r="X44" s="176">
        <f t="shared" si="10"/>
        <v>5500</v>
      </c>
      <c r="Y44" s="176">
        <f t="shared" si="10"/>
        <v>5500</v>
      </c>
      <c r="Z44" s="176">
        <f t="shared" si="10"/>
        <v>5500</v>
      </c>
      <c r="AA44" s="176">
        <f t="shared" si="10"/>
        <v>5500</v>
      </c>
      <c r="AB44" s="176">
        <f t="shared" si="10"/>
        <v>5500</v>
      </c>
      <c r="AC44" s="176">
        <f t="shared" si="10"/>
        <v>5500</v>
      </c>
      <c r="AD44" s="176">
        <f t="shared" si="10"/>
        <v>5500</v>
      </c>
    </row>
    <row r="45" spans="4:30" ht="18" customHeight="1">
      <c r="D45" s="224"/>
      <c r="E45" s="114" t="s">
        <v>100</v>
      </c>
      <c r="F45" s="173">
        <f aca="true" t="shared" si="11" ref="F45:AD45">F43+F44</f>
        <v>459308.80000000005</v>
      </c>
      <c r="G45" s="173">
        <f t="shared" si="11"/>
        <v>121331.6</v>
      </c>
      <c r="H45" s="173">
        <f t="shared" si="11"/>
        <v>0</v>
      </c>
      <c r="I45" s="173">
        <f t="shared" si="11"/>
        <v>7554</v>
      </c>
      <c r="J45" s="173">
        <f t="shared" si="11"/>
        <v>7554</v>
      </c>
      <c r="K45" s="173">
        <f t="shared" si="11"/>
        <v>106594</v>
      </c>
      <c r="L45" s="173">
        <f t="shared" si="11"/>
        <v>42781</v>
      </c>
      <c r="M45" s="173">
        <f t="shared" si="11"/>
        <v>49682</v>
      </c>
      <c r="N45" s="173">
        <f t="shared" si="11"/>
        <v>49682</v>
      </c>
      <c r="O45" s="173">
        <f t="shared" si="11"/>
        <v>49682</v>
      </c>
      <c r="P45" s="173">
        <f t="shared" si="11"/>
        <v>49682</v>
      </c>
      <c r="Q45" s="173">
        <f t="shared" si="11"/>
        <v>49682</v>
      </c>
      <c r="R45" s="173">
        <f t="shared" si="11"/>
        <v>49682</v>
      </c>
      <c r="S45" s="173">
        <f t="shared" si="11"/>
        <v>49682</v>
      </c>
      <c r="T45" s="173">
        <f t="shared" si="11"/>
        <v>49682</v>
      </c>
      <c r="U45" s="173">
        <f t="shared" si="11"/>
        <v>52437.200000000004</v>
      </c>
      <c r="V45" s="173">
        <f t="shared" si="11"/>
        <v>52437.200000000004</v>
      </c>
      <c r="W45" s="173">
        <f t="shared" si="11"/>
        <v>52437.200000000004</v>
      </c>
      <c r="X45" s="173">
        <f t="shared" si="11"/>
        <v>52437.200000000004</v>
      </c>
      <c r="Y45" s="173">
        <f t="shared" si="11"/>
        <v>52437.200000000004</v>
      </c>
      <c r="Z45" s="173">
        <f t="shared" si="11"/>
        <v>52437.200000000004</v>
      </c>
      <c r="AA45" s="173">
        <f t="shared" si="11"/>
        <v>52437.200000000004</v>
      </c>
      <c r="AB45" s="173">
        <f t="shared" si="11"/>
        <v>52437.200000000004</v>
      </c>
      <c r="AC45" s="173">
        <f t="shared" si="11"/>
        <v>52437.200000000004</v>
      </c>
      <c r="AD45" s="173">
        <f t="shared" si="11"/>
        <v>52437.200000000004</v>
      </c>
    </row>
    <row r="46" spans="4:30" ht="30" customHeight="1">
      <c r="D46" s="237" t="s">
        <v>1</v>
      </c>
      <c r="E46" s="177" t="s">
        <v>86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</row>
    <row r="47" spans="4:30" ht="18" customHeight="1">
      <c r="D47" s="238"/>
      <c r="E47" s="175" t="s">
        <v>107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</row>
    <row r="48" spans="4:30" ht="18" customHeight="1">
      <c r="D48" s="238"/>
      <c r="E48" s="175" t="s">
        <v>106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</row>
    <row r="49" spans="4:30" ht="18" customHeight="1">
      <c r="D49" s="238"/>
      <c r="E49" s="175" t="s">
        <v>105</v>
      </c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4:30" ht="18" customHeight="1">
      <c r="D50" s="238"/>
      <c r="E50" s="175" t="s">
        <v>104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4:30" ht="18" customHeight="1">
      <c r="D51" s="238"/>
      <c r="E51" s="175" t="s">
        <v>103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4:30" ht="18" customHeight="1">
      <c r="D52" s="238"/>
      <c r="E52" s="175" t="s">
        <v>102</v>
      </c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</row>
    <row r="53" spans="4:30" ht="18" customHeight="1">
      <c r="D53" s="238"/>
      <c r="E53" s="175" t="s">
        <v>101</v>
      </c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</row>
    <row r="54" spans="4:30" ht="18" customHeight="1">
      <c r="D54" s="224"/>
      <c r="E54" s="174" t="s">
        <v>100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12" ref="F56:AD56">$C$56*10000*0.014+$C$57*10000*0.014/6</f>
        <v>61600</v>
      </c>
      <c r="G56" s="150">
        <f t="shared" si="12"/>
        <v>61600</v>
      </c>
      <c r="H56" s="150">
        <f t="shared" si="12"/>
        <v>61600</v>
      </c>
      <c r="I56" s="150">
        <f t="shared" si="12"/>
        <v>61600</v>
      </c>
      <c r="J56" s="150">
        <f t="shared" si="12"/>
        <v>61600</v>
      </c>
      <c r="K56" s="150">
        <f t="shared" si="12"/>
        <v>61600</v>
      </c>
      <c r="L56" s="150">
        <f t="shared" si="12"/>
        <v>61600</v>
      </c>
      <c r="M56" s="150">
        <f t="shared" si="12"/>
        <v>61600</v>
      </c>
      <c r="N56" s="150">
        <f t="shared" si="12"/>
        <v>61600</v>
      </c>
      <c r="O56" s="150">
        <f t="shared" si="12"/>
        <v>61600</v>
      </c>
      <c r="P56" s="150">
        <f t="shared" si="12"/>
        <v>61600</v>
      </c>
      <c r="Q56" s="150">
        <f t="shared" si="12"/>
        <v>61600</v>
      </c>
      <c r="R56" s="150">
        <f t="shared" si="12"/>
        <v>61600</v>
      </c>
      <c r="S56" s="150">
        <f t="shared" si="12"/>
        <v>61600</v>
      </c>
      <c r="T56" s="150">
        <f t="shared" si="12"/>
        <v>61600</v>
      </c>
      <c r="U56" s="150">
        <f t="shared" si="12"/>
        <v>61600</v>
      </c>
      <c r="V56" s="150">
        <f t="shared" si="12"/>
        <v>61600</v>
      </c>
      <c r="W56" s="150">
        <f t="shared" si="12"/>
        <v>61600</v>
      </c>
      <c r="X56" s="150">
        <f t="shared" si="12"/>
        <v>61600</v>
      </c>
      <c r="Y56" s="150">
        <f t="shared" si="12"/>
        <v>61600</v>
      </c>
      <c r="Z56" s="150">
        <f t="shared" si="12"/>
        <v>61600</v>
      </c>
      <c r="AA56" s="150">
        <f t="shared" si="12"/>
        <v>61600</v>
      </c>
      <c r="AB56" s="150">
        <f t="shared" si="12"/>
        <v>61600</v>
      </c>
      <c r="AC56" s="150">
        <f t="shared" si="12"/>
        <v>61600</v>
      </c>
      <c r="AD56" s="150">
        <f t="shared" si="12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13" ref="F57:AD57">$C$56*10000*0.003+$C$57*10000*0.003/3</f>
        <v>19200</v>
      </c>
      <c r="G57" s="150">
        <f t="shared" si="13"/>
        <v>19200</v>
      </c>
      <c r="H57" s="150">
        <f t="shared" si="13"/>
        <v>19200</v>
      </c>
      <c r="I57" s="150">
        <f t="shared" si="13"/>
        <v>19200</v>
      </c>
      <c r="J57" s="150">
        <f t="shared" si="13"/>
        <v>19200</v>
      </c>
      <c r="K57" s="150">
        <f t="shared" si="13"/>
        <v>19200</v>
      </c>
      <c r="L57" s="150">
        <f t="shared" si="13"/>
        <v>19200</v>
      </c>
      <c r="M57" s="150">
        <f t="shared" si="13"/>
        <v>19200</v>
      </c>
      <c r="N57" s="150">
        <f t="shared" si="13"/>
        <v>19200</v>
      </c>
      <c r="O57" s="150">
        <f t="shared" si="13"/>
        <v>19200</v>
      </c>
      <c r="P57" s="150">
        <f t="shared" si="13"/>
        <v>19200</v>
      </c>
      <c r="Q57" s="150">
        <f t="shared" si="13"/>
        <v>19200</v>
      </c>
      <c r="R57" s="150">
        <f t="shared" si="13"/>
        <v>19200</v>
      </c>
      <c r="S57" s="150">
        <f t="shared" si="13"/>
        <v>19200</v>
      </c>
      <c r="T57" s="150">
        <f t="shared" si="13"/>
        <v>19200</v>
      </c>
      <c r="U57" s="150">
        <f t="shared" si="13"/>
        <v>19200</v>
      </c>
      <c r="V57" s="150">
        <f t="shared" si="13"/>
        <v>19200</v>
      </c>
      <c r="W57" s="150">
        <f t="shared" si="13"/>
        <v>19200</v>
      </c>
      <c r="X57" s="150">
        <f t="shared" si="13"/>
        <v>19200</v>
      </c>
      <c r="Y57" s="150">
        <f t="shared" si="13"/>
        <v>19200</v>
      </c>
      <c r="Z57" s="150">
        <f t="shared" si="13"/>
        <v>19200</v>
      </c>
      <c r="AA57" s="150">
        <f t="shared" si="13"/>
        <v>19200</v>
      </c>
      <c r="AB57" s="150">
        <f t="shared" si="13"/>
        <v>19200</v>
      </c>
      <c r="AC57" s="150">
        <f t="shared" si="13"/>
        <v>19200</v>
      </c>
      <c r="AD57" s="150">
        <f t="shared" si="13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f>'片働き'!F60</f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14" ref="F63:AD63">F54+F45+F32+F25+F56+F57+F60</f>
        <v>860411.6000000001</v>
      </c>
      <c r="G63" s="150">
        <f t="shared" si="14"/>
        <v>202131.6</v>
      </c>
      <c r="H63" s="150">
        <f t="shared" si="14"/>
        <v>82627</v>
      </c>
      <c r="I63" s="150">
        <f t="shared" si="14"/>
        <v>90181</v>
      </c>
      <c r="J63" s="150">
        <f t="shared" si="14"/>
        <v>136951</v>
      </c>
      <c r="K63" s="150">
        <f t="shared" si="14"/>
        <v>204784.5</v>
      </c>
      <c r="L63" s="150">
        <f t="shared" si="14"/>
        <v>144422</v>
      </c>
      <c r="M63" s="150">
        <f t="shared" si="14"/>
        <v>151323</v>
      </c>
      <c r="N63" s="150">
        <f t="shared" si="14"/>
        <v>151323</v>
      </c>
      <c r="O63" s="150">
        <f t="shared" si="14"/>
        <v>151323</v>
      </c>
      <c r="P63" s="150">
        <f t="shared" si="14"/>
        <v>151323</v>
      </c>
      <c r="Q63" s="150">
        <f t="shared" si="14"/>
        <v>151323</v>
      </c>
      <c r="R63" s="150">
        <f t="shared" si="14"/>
        <v>151323</v>
      </c>
      <c r="S63" s="150">
        <f t="shared" si="14"/>
        <v>151323</v>
      </c>
      <c r="T63" s="150">
        <f t="shared" si="14"/>
        <v>152700.6</v>
      </c>
      <c r="U63" s="150">
        <f t="shared" si="14"/>
        <v>155455.8</v>
      </c>
      <c r="V63" s="150">
        <f t="shared" si="14"/>
        <v>155455.8</v>
      </c>
      <c r="W63" s="150">
        <f t="shared" si="14"/>
        <v>155455.8</v>
      </c>
      <c r="X63" s="150">
        <f t="shared" si="14"/>
        <v>155455.8</v>
      </c>
      <c r="Y63" s="150">
        <f t="shared" si="14"/>
        <v>155455.8</v>
      </c>
      <c r="Z63" s="150">
        <f t="shared" si="14"/>
        <v>155455.8</v>
      </c>
      <c r="AA63" s="150">
        <f t="shared" si="14"/>
        <v>155455.8</v>
      </c>
      <c r="AB63" s="150">
        <f t="shared" si="14"/>
        <v>155455.8</v>
      </c>
      <c r="AC63" s="150">
        <f t="shared" si="14"/>
        <v>155455.8</v>
      </c>
      <c r="AD63" s="150">
        <f t="shared" si="14"/>
        <v>155455.8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136</v>
      </c>
      <c r="T65" s="139" t="s">
        <v>137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15" ref="G66:AD66">F11</f>
        <v>2050000</v>
      </c>
      <c r="H66" s="144">
        <f t="shared" si="15"/>
        <v>550000</v>
      </c>
      <c r="I66" s="144">
        <f t="shared" si="15"/>
        <v>550000</v>
      </c>
      <c r="J66" s="144">
        <f t="shared" si="15"/>
        <v>550000</v>
      </c>
      <c r="K66" s="144">
        <f t="shared" si="15"/>
        <v>1550000</v>
      </c>
      <c r="L66" s="144">
        <f t="shared" si="15"/>
        <v>1000000</v>
      </c>
      <c r="M66" s="144">
        <f t="shared" si="15"/>
        <v>1000000</v>
      </c>
      <c r="N66" s="144">
        <f t="shared" si="15"/>
        <v>1000000</v>
      </c>
      <c r="O66" s="144">
        <f t="shared" si="15"/>
        <v>1000000</v>
      </c>
      <c r="P66" s="144">
        <f t="shared" si="15"/>
        <v>1000000</v>
      </c>
      <c r="Q66" s="144">
        <f t="shared" si="15"/>
        <v>1000000</v>
      </c>
      <c r="R66" s="144">
        <f t="shared" si="15"/>
        <v>1000000</v>
      </c>
      <c r="S66" s="144">
        <f t="shared" si="15"/>
        <v>1000000</v>
      </c>
      <c r="T66" s="144">
        <f t="shared" si="15"/>
        <v>1000000</v>
      </c>
      <c r="U66" s="144">
        <f t="shared" si="15"/>
        <v>1000000</v>
      </c>
      <c r="V66" s="144">
        <f t="shared" si="15"/>
        <v>1000000</v>
      </c>
      <c r="W66" s="144">
        <f t="shared" si="15"/>
        <v>1000000</v>
      </c>
      <c r="X66" s="144">
        <f t="shared" si="15"/>
        <v>1000000</v>
      </c>
      <c r="Y66" s="144">
        <f t="shared" si="15"/>
        <v>1000000</v>
      </c>
      <c r="Z66" s="144">
        <f t="shared" si="15"/>
        <v>1000000</v>
      </c>
      <c r="AA66" s="144">
        <f t="shared" si="15"/>
        <v>1000000</v>
      </c>
      <c r="AB66" s="144">
        <f t="shared" si="15"/>
        <v>1000000</v>
      </c>
      <c r="AC66" s="144">
        <f t="shared" si="15"/>
        <v>1000000</v>
      </c>
      <c r="AD66" s="144">
        <f t="shared" si="15"/>
        <v>1000000</v>
      </c>
    </row>
    <row r="67" spans="4:30" ht="18" customHeight="1">
      <c r="D67" s="238"/>
      <c r="E67" s="9" t="s">
        <v>85</v>
      </c>
      <c r="F67" s="144">
        <f aca="true" t="shared" si="16" ref="F67:AD67">IF(F66&gt;330000,330000,F66)</f>
        <v>330000</v>
      </c>
      <c r="G67" s="144">
        <f t="shared" si="16"/>
        <v>330000</v>
      </c>
      <c r="H67" s="144">
        <f t="shared" si="16"/>
        <v>330000</v>
      </c>
      <c r="I67" s="144">
        <f t="shared" si="16"/>
        <v>330000</v>
      </c>
      <c r="J67" s="144">
        <f t="shared" si="16"/>
        <v>330000</v>
      </c>
      <c r="K67" s="144">
        <f t="shared" si="16"/>
        <v>330000</v>
      </c>
      <c r="L67" s="144">
        <f t="shared" si="16"/>
        <v>330000</v>
      </c>
      <c r="M67" s="144">
        <f t="shared" si="16"/>
        <v>330000</v>
      </c>
      <c r="N67" s="144">
        <f t="shared" si="16"/>
        <v>330000</v>
      </c>
      <c r="O67" s="144">
        <f t="shared" si="16"/>
        <v>330000</v>
      </c>
      <c r="P67" s="144">
        <f t="shared" si="16"/>
        <v>330000</v>
      </c>
      <c r="Q67" s="144">
        <f t="shared" si="16"/>
        <v>330000</v>
      </c>
      <c r="R67" s="144">
        <f t="shared" si="16"/>
        <v>330000</v>
      </c>
      <c r="S67" s="144">
        <f t="shared" si="16"/>
        <v>330000</v>
      </c>
      <c r="T67" s="144">
        <f t="shared" si="16"/>
        <v>330000</v>
      </c>
      <c r="U67" s="144">
        <f t="shared" si="16"/>
        <v>330000</v>
      </c>
      <c r="V67" s="144">
        <f t="shared" si="16"/>
        <v>330000</v>
      </c>
      <c r="W67" s="144">
        <f t="shared" si="16"/>
        <v>330000</v>
      </c>
      <c r="X67" s="144">
        <f t="shared" si="16"/>
        <v>330000</v>
      </c>
      <c r="Y67" s="144">
        <f t="shared" si="16"/>
        <v>330000</v>
      </c>
      <c r="Z67" s="144">
        <f t="shared" si="16"/>
        <v>330000</v>
      </c>
      <c r="AA67" s="144">
        <f t="shared" si="16"/>
        <v>330000</v>
      </c>
      <c r="AB67" s="144">
        <f t="shared" si="16"/>
        <v>330000</v>
      </c>
      <c r="AC67" s="144">
        <f t="shared" si="16"/>
        <v>330000</v>
      </c>
      <c r="AD67" s="144">
        <f t="shared" si="16"/>
        <v>330000</v>
      </c>
    </row>
    <row r="68" spans="4:30" ht="18" customHeight="1">
      <c r="D68" s="224"/>
      <c r="E68" s="9" t="s">
        <v>84</v>
      </c>
      <c r="F68" s="144">
        <f aca="true" t="shared" si="17" ref="F68:AD68">F66-F67</f>
        <v>5670000</v>
      </c>
      <c r="G68" s="144">
        <f t="shared" si="17"/>
        <v>1720000</v>
      </c>
      <c r="H68" s="144">
        <f t="shared" si="17"/>
        <v>220000</v>
      </c>
      <c r="I68" s="144">
        <f t="shared" si="17"/>
        <v>220000</v>
      </c>
      <c r="J68" s="144">
        <f t="shared" si="17"/>
        <v>220000</v>
      </c>
      <c r="K68" s="144">
        <f t="shared" si="17"/>
        <v>1220000</v>
      </c>
      <c r="L68" s="144">
        <f t="shared" si="17"/>
        <v>670000</v>
      </c>
      <c r="M68" s="144">
        <f t="shared" si="17"/>
        <v>670000</v>
      </c>
      <c r="N68" s="144">
        <f t="shared" si="17"/>
        <v>670000</v>
      </c>
      <c r="O68" s="144">
        <f t="shared" si="17"/>
        <v>670000</v>
      </c>
      <c r="P68" s="144">
        <f t="shared" si="17"/>
        <v>670000</v>
      </c>
      <c r="Q68" s="144">
        <f t="shared" si="17"/>
        <v>670000</v>
      </c>
      <c r="R68" s="144">
        <f t="shared" si="17"/>
        <v>670000</v>
      </c>
      <c r="S68" s="144">
        <f t="shared" si="17"/>
        <v>670000</v>
      </c>
      <c r="T68" s="144">
        <f t="shared" si="17"/>
        <v>670000</v>
      </c>
      <c r="U68" s="144">
        <f t="shared" si="17"/>
        <v>670000</v>
      </c>
      <c r="V68" s="144">
        <f t="shared" si="17"/>
        <v>670000</v>
      </c>
      <c r="W68" s="144">
        <f t="shared" si="17"/>
        <v>670000</v>
      </c>
      <c r="X68" s="144">
        <f t="shared" si="17"/>
        <v>670000</v>
      </c>
      <c r="Y68" s="144">
        <f t="shared" si="17"/>
        <v>670000</v>
      </c>
      <c r="Z68" s="144">
        <f t="shared" si="17"/>
        <v>670000</v>
      </c>
      <c r="AA68" s="144">
        <f t="shared" si="17"/>
        <v>670000</v>
      </c>
      <c r="AB68" s="144">
        <f t="shared" si="17"/>
        <v>670000</v>
      </c>
      <c r="AC68" s="144">
        <f t="shared" si="17"/>
        <v>670000</v>
      </c>
      <c r="AD68" s="144">
        <f t="shared" si="17"/>
        <v>670000</v>
      </c>
    </row>
    <row r="69" spans="4:30" ht="30" customHeight="1">
      <c r="D69" s="237" t="s">
        <v>1</v>
      </c>
      <c r="E69" s="147" t="s">
        <v>86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</row>
    <row r="70" spans="4:30" ht="18" customHeight="1">
      <c r="D70" s="238"/>
      <c r="E70" s="9" t="s">
        <v>85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</row>
    <row r="71" spans="4:30" ht="18" customHeight="1">
      <c r="D71" s="224"/>
      <c r="E71" s="9" t="s">
        <v>84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</row>
    <row r="72" spans="4:30" ht="18" customHeight="1">
      <c r="D72" s="9" t="s">
        <v>75</v>
      </c>
      <c r="E72" s="9" t="s">
        <v>84</v>
      </c>
      <c r="F72" s="144">
        <f aca="true" t="shared" si="18" ref="F72:AD72">F68+F71</f>
        <v>5670000</v>
      </c>
      <c r="G72" s="144">
        <f t="shared" si="18"/>
        <v>1720000</v>
      </c>
      <c r="H72" s="144">
        <f t="shared" si="18"/>
        <v>220000</v>
      </c>
      <c r="I72" s="144">
        <f t="shared" si="18"/>
        <v>220000</v>
      </c>
      <c r="J72" s="144">
        <f t="shared" si="18"/>
        <v>220000</v>
      </c>
      <c r="K72" s="144">
        <f t="shared" si="18"/>
        <v>1220000</v>
      </c>
      <c r="L72" s="144">
        <f t="shared" si="18"/>
        <v>670000</v>
      </c>
      <c r="M72" s="144">
        <f t="shared" si="18"/>
        <v>670000</v>
      </c>
      <c r="N72" s="144">
        <f t="shared" si="18"/>
        <v>670000</v>
      </c>
      <c r="O72" s="144">
        <f t="shared" si="18"/>
        <v>670000</v>
      </c>
      <c r="P72" s="144">
        <f t="shared" si="18"/>
        <v>670000</v>
      </c>
      <c r="Q72" s="144">
        <f t="shared" si="18"/>
        <v>670000</v>
      </c>
      <c r="R72" s="144">
        <f t="shared" si="18"/>
        <v>670000</v>
      </c>
      <c r="S72" s="144">
        <f t="shared" si="18"/>
        <v>670000</v>
      </c>
      <c r="T72" s="144">
        <f t="shared" si="18"/>
        <v>670000</v>
      </c>
      <c r="U72" s="144">
        <f t="shared" si="18"/>
        <v>670000</v>
      </c>
      <c r="V72" s="144">
        <f t="shared" si="18"/>
        <v>670000</v>
      </c>
      <c r="W72" s="144">
        <f t="shared" si="18"/>
        <v>670000</v>
      </c>
      <c r="X72" s="144">
        <f t="shared" si="18"/>
        <v>670000</v>
      </c>
      <c r="Y72" s="144">
        <f t="shared" si="18"/>
        <v>670000</v>
      </c>
      <c r="Z72" s="144">
        <f t="shared" si="18"/>
        <v>670000</v>
      </c>
      <c r="AA72" s="144">
        <f t="shared" si="18"/>
        <v>670000</v>
      </c>
      <c r="AB72" s="144">
        <f t="shared" si="18"/>
        <v>670000</v>
      </c>
      <c r="AC72" s="144">
        <f t="shared" si="18"/>
        <v>670000</v>
      </c>
      <c r="AD72" s="144">
        <f t="shared" si="18"/>
        <v>670000</v>
      </c>
    </row>
    <row r="73" spans="4:30" ht="30" customHeight="1">
      <c r="D73" s="9"/>
      <c r="E73" s="9"/>
      <c r="F73" s="257" t="s">
        <v>142</v>
      </c>
      <c r="G73" s="257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143</v>
      </c>
      <c r="E74" s="9" t="s">
        <v>81</v>
      </c>
      <c r="F74" s="245">
        <v>480684</v>
      </c>
      <c r="G74" s="245">
        <f>F74</f>
        <v>480684</v>
      </c>
      <c r="H74" s="144">
        <v>36760</v>
      </c>
      <c r="I74" s="144">
        <f>H74</f>
        <v>36760</v>
      </c>
      <c r="J74" s="144">
        <v>36760</v>
      </c>
      <c r="K74" s="144">
        <v>137480</v>
      </c>
      <c r="L74" s="144">
        <f>'単身'!L74</f>
        <v>92380</v>
      </c>
      <c r="M74" s="144">
        <f>'単身'!M74</f>
        <v>92380</v>
      </c>
      <c r="N74" s="144">
        <f>'単身'!N74</f>
        <v>92380</v>
      </c>
      <c r="O74" s="144">
        <f>'単身'!O74</f>
        <v>92380</v>
      </c>
      <c r="P74" s="144">
        <f>'単身'!P74</f>
        <v>92380</v>
      </c>
      <c r="Q74" s="144">
        <f>'単身'!Q74</f>
        <v>92380</v>
      </c>
      <c r="R74" s="144">
        <f>'単身'!R74</f>
        <v>92380</v>
      </c>
      <c r="S74" s="144">
        <f>'単身'!S74</f>
        <v>92380</v>
      </c>
      <c r="T74" s="144">
        <f>'単身'!T74</f>
        <v>97388</v>
      </c>
      <c r="U74" s="144">
        <f>'単身'!U74</f>
        <v>97388</v>
      </c>
      <c r="V74" s="144">
        <f>'単身'!V74</f>
        <v>97388</v>
      </c>
      <c r="W74" s="144">
        <f>'単身'!W74</f>
        <v>97388</v>
      </c>
      <c r="X74" s="144">
        <f>'単身'!X74</f>
        <v>97388</v>
      </c>
      <c r="Y74" s="144">
        <f>'単身'!Y74</f>
        <v>97388</v>
      </c>
      <c r="Z74" s="144">
        <f>'単身'!Z74</f>
        <v>97388</v>
      </c>
      <c r="AA74" s="144">
        <f>'単身'!AA74</f>
        <v>97388</v>
      </c>
      <c r="AB74" s="144">
        <f>'単身'!AB74</f>
        <v>97388</v>
      </c>
      <c r="AC74" s="144">
        <f>'単身'!AC74</f>
        <v>97388</v>
      </c>
      <c r="AD74" s="144">
        <f>'単身'!AD74</f>
        <v>97388</v>
      </c>
    </row>
    <row r="75" spans="4:30" ht="18" customHeight="1">
      <c r="D75" s="238"/>
      <c r="E75" s="9" t="s">
        <v>138</v>
      </c>
      <c r="F75" s="245"/>
      <c r="G75" s="245"/>
      <c r="H75" s="144">
        <v>13060</v>
      </c>
      <c r="I75" s="144">
        <f>H75</f>
        <v>13060</v>
      </c>
      <c r="J75" s="144">
        <v>13060</v>
      </c>
      <c r="K75" s="144">
        <v>47960</v>
      </c>
      <c r="L75" s="144">
        <f>'単身'!L75</f>
        <v>32560</v>
      </c>
      <c r="M75" s="144">
        <f>'単身'!M75</f>
        <v>32560</v>
      </c>
      <c r="N75" s="144">
        <f>'単身'!N75</f>
        <v>32560</v>
      </c>
      <c r="O75" s="144">
        <f>'単身'!O75</f>
        <v>32560</v>
      </c>
      <c r="P75" s="144">
        <f>'単身'!P75</f>
        <v>32560</v>
      </c>
      <c r="Q75" s="144">
        <f>'単身'!Q75</f>
        <v>32560</v>
      </c>
      <c r="R75" s="144">
        <f>'単身'!R75</f>
        <v>32560</v>
      </c>
      <c r="S75" s="144">
        <f>'単身'!S75</f>
        <v>32560</v>
      </c>
      <c r="T75" s="144">
        <f>'単身'!T75</f>
        <v>0</v>
      </c>
      <c r="U75" s="144">
        <f>'単身'!U75</f>
        <v>0</v>
      </c>
      <c r="V75" s="144">
        <f>'単身'!V75</f>
        <v>0</v>
      </c>
      <c r="W75" s="144">
        <f>'単身'!W75</f>
        <v>0</v>
      </c>
      <c r="X75" s="144">
        <f>'単身'!X75</f>
        <v>0</v>
      </c>
      <c r="Y75" s="144">
        <f>'単身'!Y75</f>
        <v>0</v>
      </c>
      <c r="Z75" s="144">
        <f>'単身'!Z75</f>
        <v>0</v>
      </c>
      <c r="AA75" s="144">
        <f>'単身'!AA75</f>
        <v>0</v>
      </c>
      <c r="AB75" s="144">
        <f>'単身'!AB75</f>
        <v>0</v>
      </c>
      <c r="AC75" s="144">
        <f>'単身'!AC75</f>
        <v>0</v>
      </c>
      <c r="AD75" s="144">
        <f>'単身'!AD75</f>
        <v>0</v>
      </c>
    </row>
    <row r="76" spans="4:30" ht="18" customHeight="1">
      <c r="D76" s="238"/>
      <c r="E76" s="9" t="s">
        <v>79</v>
      </c>
      <c r="F76" s="245"/>
      <c r="G76" s="245"/>
      <c r="H76" s="144">
        <v>13640</v>
      </c>
      <c r="I76" s="144">
        <f>H76</f>
        <v>13640</v>
      </c>
      <c r="J76" s="144">
        <v>0</v>
      </c>
      <c r="K76" s="144">
        <v>0</v>
      </c>
      <c r="L76" s="144">
        <f>'単身'!L76</f>
        <v>0</v>
      </c>
      <c r="M76" s="144">
        <f>'単身'!M76</f>
        <v>0</v>
      </c>
      <c r="N76" s="144">
        <f>'単身'!N76</f>
        <v>0</v>
      </c>
      <c r="O76" s="144">
        <f>'単身'!O76</f>
        <v>0</v>
      </c>
      <c r="P76" s="144">
        <f>'単身'!P76</f>
        <v>0</v>
      </c>
      <c r="Q76" s="144">
        <f>'単身'!Q76</f>
        <v>0</v>
      </c>
      <c r="R76" s="144">
        <f>'単身'!R76</f>
        <v>0</v>
      </c>
      <c r="S76" s="144">
        <f>'単身'!S76</f>
        <v>0</v>
      </c>
      <c r="T76" s="144">
        <f>'単身'!T76</f>
        <v>0</v>
      </c>
      <c r="U76" s="144">
        <f>'単身'!U76</f>
        <v>0</v>
      </c>
      <c r="V76" s="144">
        <f>'単身'!V76</f>
        <v>0</v>
      </c>
      <c r="W76" s="144">
        <f>'単身'!W76</f>
        <v>0</v>
      </c>
      <c r="X76" s="144">
        <f>'単身'!X76</f>
        <v>0</v>
      </c>
      <c r="Y76" s="144">
        <f>'単身'!Y76</f>
        <v>0</v>
      </c>
      <c r="Z76" s="144">
        <f>'単身'!Z76</f>
        <v>0</v>
      </c>
      <c r="AA76" s="144">
        <f>'単身'!AA76</f>
        <v>0</v>
      </c>
      <c r="AB76" s="144">
        <f>'単身'!AB76</f>
        <v>0</v>
      </c>
      <c r="AC76" s="144">
        <f>'単身'!AC76</f>
        <v>0</v>
      </c>
      <c r="AD76" s="144">
        <f>'単身'!AD76</f>
        <v>0</v>
      </c>
    </row>
    <row r="77" spans="4:30" ht="18" customHeight="1">
      <c r="D77" s="238"/>
      <c r="E77" s="9" t="s">
        <v>78</v>
      </c>
      <c r="F77" s="144"/>
      <c r="G77" s="144"/>
      <c r="H77" s="144"/>
      <c r="I77" s="144"/>
      <c r="J77" s="144"/>
      <c r="K77" s="144"/>
      <c r="L77" s="144">
        <f>'単身'!L77</f>
        <v>0</v>
      </c>
      <c r="M77" s="144">
        <f>'単身'!M77</f>
        <v>0</v>
      </c>
      <c r="N77" s="144">
        <f>'単身'!N77</f>
        <v>0</v>
      </c>
      <c r="O77" s="144">
        <f>'単身'!O77</f>
        <v>0</v>
      </c>
      <c r="P77" s="144">
        <f>'単身'!P77</f>
        <v>0</v>
      </c>
      <c r="Q77" s="144">
        <f>'単身'!Q77</f>
        <v>0</v>
      </c>
      <c r="R77" s="144">
        <f>'単身'!R77</f>
        <v>0</v>
      </c>
      <c r="S77" s="144">
        <f>'単身'!S77</f>
        <v>0</v>
      </c>
      <c r="T77" s="144">
        <f>'単身'!T77</f>
        <v>0</v>
      </c>
      <c r="U77" s="144">
        <f>'単身'!U77</f>
        <v>0</v>
      </c>
      <c r="V77" s="144">
        <f>'単身'!V77</f>
        <v>0</v>
      </c>
      <c r="W77" s="144">
        <f>'単身'!W77</f>
        <v>0</v>
      </c>
      <c r="X77" s="144">
        <f>'単身'!X77</f>
        <v>0</v>
      </c>
      <c r="Y77" s="144">
        <f>'単身'!Y77</f>
        <v>0</v>
      </c>
      <c r="Z77" s="144">
        <f>'単身'!Z77</f>
        <v>0</v>
      </c>
      <c r="AA77" s="144">
        <f>'単身'!AA77</f>
        <v>0</v>
      </c>
      <c r="AB77" s="144">
        <f>'単身'!AB77</f>
        <v>0</v>
      </c>
      <c r="AC77" s="144">
        <f>'単身'!AC77</f>
        <v>0</v>
      </c>
      <c r="AD77" s="144">
        <f>'単身'!AD77</f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78240</v>
      </c>
      <c r="K78" s="200">
        <v>86750</v>
      </c>
      <c r="L78" s="144">
        <f>'単身'!L78</f>
        <v>78240</v>
      </c>
      <c r="M78" s="144">
        <f>'単身'!M78</f>
        <v>78240</v>
      </c>
      <c r="N78" s="144">
        <f>'単身'!N78</f>
        <v>78240</v>
      </c>
      <c r="O78" s="144">
        <f>'単身'!O78</f>
        <v>78240</v>
      </c>
      <c r="P78" s="144">
        <f>'単身'!P78</f>
        <v>78240</v>
      </c>
      <c r="Q78" s="144">
        <f>'単身'!Q78</f>
        <v>78240</v>
      </c>
      <c r="R78" s="144">
        <f>'単身'!R78</f>
        <v>78240</v>
      </c>
      <c r="S78" s="144">
        <f>'単身'!S78</f>
        <v>78240</v>
      </c>
      <c r="T78" s="144">
        <f>'単身'!T78</f>
        <v>78240</v>
      </c>
      <c r="U78" s="144">
        <f>'単身'!U78</f>
        <v>78240</v>
      </c>
      <c r="V78" s="144">
        <f>'単身'!V78</f>
        <v>78240</v>
      </c>
      <c r="W78" s="144">
        <f>'単身'!W78</f>
        <v>78240</v>
      </c>
      <c r="X78" s="144">
        <f>'単身'!X78</f>
        <v>78240</v>
      </c>
      <c r="Y78" s="144">
        <f>'単身'!Y78</f>
        <v>78240</v>
      </c>
      <c r="Z78" s="144">
        <f>'単身'!Z78</f>
        <v>78240</v>
      </c>
      <c r="AA78" s="144">
        <f>'単身'!AA78</f>
        <v>78240</v>
      </c>
      <c r="AB78" s="144">
        <f>'単身'!AB78</f>
        <v>78240</v>
      </c>
      <c r="AC78" s="144">
        <f>'単身'!AC78</f>
        <v>78240</v>
      </c>
      <c r="AD78" s="144">
        <f>'単身'!AD78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/>
      <c r="K79" s="144"/>
      <c r="L79" s="144">
        <f>'単身'!L79</f>
        <v>0</v>
      </c>
      <c r="M79" s="144">
        <f>'単身'!M79</f>
        <v>0</v>
      </c>
      <c r="N79" s="144">
        <f>'単身'!N79</f>
        <v>0</v>
      </c>
      <c r="O79" s="144">
        <f>'単身'!O79</f>
        <v>0</v>
      </c>
      <c r="P79" s="144">
        <f>'単身'!P79</f>
        <v>0</v>
      </c>
      <c r="Q79" s="144">
        <f>'単身'!Q79</f>
        <v>0</v>
      </c>
      <c r="R79" s="144">
        <f>'単身'!R79</f>
        <v>0</v>
      </c>
      <c r="S79" s="144">
        <f>'単身'!S79</f>
        <v>0</v>
      </c>
      <c r="T79" s="144">
        <f>'単身'!T79</f>
        <v>0</v>
      </c>
      <c r="U79" s="144">
        <f>'単身'!U79</f>
        <v>0</v>
      </c>
      <c r="V79" s="144">
        <f>'単身'!V79</f>
        <v>0</v>
      </c>
      <c r="W79" s="144">
        <f>'単身'!W79</f>
        <v>0</v>
      </c>
      <c r="X79" s="144">
        <f>'単身'!X79</f>
        <v>0</v>
      </c>
      <c r="Y79" s="144">
        <f>'単身'!Y79</f>
        <v>0</v>
      </c>
      <c r="Z79" s="144">
        <f>'単身'!Z79</f>
        <v>0</v>
      </c>
      <c r="AA79" s="144">
        <f>'単身'!AA79</f>
        <v>0</v>
      </c>
      <c r="AB79" s="144">
        <f>'単身'!AB79</f>
        <v>0</v>
      </c>
      <c r="AC79" s="144">
        <f>'単身'!AC79</f>
        <v>0</v>
      </c>
      <c r="AD79" s="144">
        <f>'単身'!AD79</f>
        <v>0</v>
      </c>
    </row>
    <row r="80" spans="4:30" ht="18" customHeight="1">
      <c r="D80" s="224"/>
      <c r="E80" s="114" t="s">
        <v>75</v>
      </c>
      <c r="F80" s="143">
        <f>F74-F77+F78+F79</f>
        <v>480684</v>
      </c>
      <c r="G80" s="143">
        <f>G74-G77+G78+G79</f>
        <v>480684</v>
      </c>
      <c r="H80" s="143">
        <f aca="true" t="shared" si="19" ref="H80:AD80">H74+H75+H76-H77+H78+H79</f>
        <v>63460</v>
      </c>
      <c r="I80" s="143">
        <f t="shared" si="19"/>
        <v>63460</v>
      </c>
      <c r="J80" s="143">
        <f t="shared" si="19"/>
        <v>128060</v>
      </c>
      <c r="K80" s="143">
        <f t="shared" si="19"/>
        <v>272190</v>
      </c>
      <c r="L80" s="143">
        <f t="shared" si="19"/>
        <v>203180</v>
      </c>
      <c r="M80" s="143">
        <f t="shared" si="19"/>
        <v>203180</v>
      </c>
      <c r="N80" s="143">
        <f t="shared" si="19"/>
        <v>203180</v>
      </c>
      <c r="O80" s="143">
        <f t="shared" si="19"/>
        <v>203180</v>
      </c>
      <c r="P80" s="143">
        <f t="shared" si="19"/>
        <v>203180</v>
      </c>
      <c r="Q80" s="143">
        <f t="shared" si="19"/>
        <v>203180</v>
      </c>
      <c r="R80" s="143">
        <f t="shared" si="19"/>
        <v>203180</v>
      </c>
      <c r="S80" s="143">
        <f t="shared" si="19"/>
        <v>203180</v>
      </c>
      <c r="T80" s="143">
        <f t="shared" si="19"/>
        <v>175628</v>
      </c>
      <c r="U80" s="143">
        <f t="shared" si="19"/>
        <v>175628</v>
      </c>
      <c r="V80" s="143">
        <f t="shared" si="19"/>
        <v>175628</v>
      </c>
      <c r="W80" s="143">
        <f t="shared" si="19"/>
        <v>175628</v>
      </c>
      <c r="X80" s="143">
        <f t="shared" si="19"/>
        <v>175628</v>
      </c>
      <c r="Y80" s="143">
        <f t="shared" si="19"/>
        <v>175628</v>
      </c>
      <c r="Z80" s="143">
        <f t="shared" si="19"/>
        <v>175628</v>
      </c>
      <c r="AA80" s="143">
        <f t="shared" si="19"/>
        <v>175628</v>
      </c>
      <c r="AB80" s="143">
        <f t="shared" si="19"/>
        <v>175628</v>
      </c>
      <c r="AC80" s="143">
        <f t="shared" si="19"/>
        <v>175628</v>
      </c>
      <c r="AD80" s="143">
        <f t="shared" si="19"/>
        <v>175628</v>
      </c>
    </row>
    <row r="81" spans="6:30" ht="13.5"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4" ht="30" customHeight="1"/>
  </sheetData>
  <sheetProtection/>
  <mergeCells count="16">
    <mergeCell ref="D2:E2"/>
    <mergeCell ref="D3:E3"/>
    <mergeCell ref="D4:E4"/>
    <mergeCell ref="D7:D11"/>
    <mergeCell ref="D12:D16"/>
    <mergeCell ref="D19:D25"/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</mergeCells>
  <printOptions/>
  <pageMargins left="0.7874015748031497" right="0.5905511811023623" top="0.984251968503937" bottom="0.3937007874015748" header="0.5118110236220472" footer="0.5118110236220472"/>
  <pageSetup fitToWidth="2" horizontalDpi="600" verticalDpi="600" orientation="portrait" paperSize="8" scale="74" r:id="rId1"/>
  <headerFooter alignWithMargins="0">
    <oddHeader>&amp;C&amp;"ＭＳ Ｐゴシック,太字"&amp;16社会保険料・税金試算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H82"/>
  <sheetViews>
    <sheetView zoomScalePageLayoutView="0" workbookViewId="0" topLeftCell="A1">
      <pane xSplit="5" topLeftCell="F1" activePane="topRight" state="frozen"/>
      <selection pane="topLeft" activeCell="H35" sqref="H35"/>
      <selection pane="topRight" activeCell="D7" sqref="D7:D11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0" width="11.25390625" style="0" bestFit="1" customWidth="1"/>
    <col min="11" max="12" width="13.125" style="0" customWidth="1"/>
    <col min="13" max="13" width="11.125" style="0" bestFit="1" customWidth="1"/>
    <col min="14" max="30" width="9.875" style="0" bestFit="1" customWidth="1"/>
  </cols>
  <sheetData>
    <row r="1" ht="13.5"/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95">
        <v>2020</v>
      </c>
      <c r="G2" s="195">
        <f>F2+1</f>
        <v>2021</v>
      </c>
      <c r="H2" s="195">
        <f aca="true" t="shared" si="0" ref="H2:AD2">G2+1</f>
        <v>2022</v>
      </c>
      <c r="I2" s="195">
        <f t="shared" si="0"/>
        <v>2023</v>
      </c>
      <c r="J2" s="195">
        <f t="shared" si="0"/>
        <v>2024</v>
      </c>
      <c r="K2" s="195">
        <f t="shared" si="0"/>
        <v>2025</v>
      </c>
      <c r="L2" s="195">
        <f t="shared" si="0"/>
        <v>2026</v>
      </c>
      <c r="M2" s="195">
        <f t="shared" si="0"/>
        <v>2027</v>
      </c>
      <c r="N2" s="195">
        <f t="shared" si="0"/>
        <v>2028</v>
      </c>
      <c r="O2" s="195">
        <f t="shared" si="0"/>
        <v>2029</v>
      </c>
      <c r="P2" s="195">
        <f t="shared" si="0"/>
        <v>2030</v>
      </c>
      <c r="Q2" s="195">
        <f t="shared" si="0"/>
        <v>2031</v>
      </c>
      <c r="R2" s="195">
        <f t="shared" si="0"/>
        <v>2032</v>
      </c>
      <c r="S2" s="195">
        <f t="shared" si="0"/>
        <v>2033</v>
      </c>
      <c r="T2" s="195">
        <f t="shared" si="0"/>
        <v>2034</v>
      </c>
      <c r="U2" s="195">
        <f t="shared" si="0"/>
        <v>2035</v>
      </c>
      <c r="V2" s="195">
        <f t="shared" si="0"/>
        <v>2036</v>
      </c>
      <c r="W2" s="195">
        <f t="shared" si="0"/>
        <v>2037</v>
      </c>
      <c r="X2" s="195">
        <f t="shared" si="0"/>
        <v>2038</v>
      </c>
      <c r="Y2" s="195">
        <f t="shared" si="0"/>
        <v>2039</v>
      </c>
      <c r="Z2" s="195">
        <f t="shared" si="0"/>
        <v>2040</v>
      </c>
      <c r="AA2" s="195">
        <f t="shared" si="0"/>
        <v>2041</v>
      </c>
      <c r="AB2" s="195">
        <f t="shared" si="0"/>
        <v>2042</v>
      </c>
      <c r="AC2" s="195">
        <f t="shared" si="0"/>
        <v>2043</v>
      </c>
      <c r="AD2" s="195">
        <f t="shared" si="0"/>
        <v>2044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35"/>
      <c r="D4" s="228" t="s">
        <v>130</v>
      </c>
      <c r="E4" s="229"/>
      <c r="F4" s="146">
        <v>61</v>
      </c>
      <c r="G4" s="146">
        <v>62</v>
      </c>
      <c r="H4" s="146">
        <v>63</v>
      </c>
      <c r="I4" s="146">
        <v>64</v>
      </c>
      <c r="J4" s="146">
        <v>65</v>
      </c>
      <c r="K4" s="146">
        <v>66</v>
      </c>
      <c r="L4" s="146">
        <v>67</v>
      </c>
      <c r="M4" s="146">
        <v>68</v>
      </c>
      <c r="N4" s="146">
        <v>69</v>
      </c>
      <c r="O4" s="146">
        <v>70</v>
      </c>
      <c r="P4" s="146">
        <v>71</v>
      </c>
      <c r="Q4" s="146">
        <v>72</v>
      </c>
      <c r="R4" s="146">
        <v>73</v>
      </c>
      <c r="S4" s="146">
        <v>74</v>
      </c>
      <c r="T4" s="146">
        <v>75</v>
      </c>
      <c r="U4" s="146">
        <v>76</v>
      </c>
      <c r="V4" s="146">
        <v>77</v>
      </c>
      <c r="W4" s="146">
        <v>78</v>
      </c>
      <c r="X4" s="146">
        <v>79</v>
      </c>
      <c r="Y4" s="146">
        <v>80</v>
      </c>
      <c r="Z4" s="146">
        <v>81</v>
      </c>
      <c r="AA4" s="146">
        <v>82</v>
      </c>
      <c r="AB4" s="146">
        <v>83</v>
      </c>
      <c r="AC4" s="146">
        <v>84</v>
      </c>
      <c r="AD4" s="146">
        <v>85</v>
      </c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35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35">
        <f>B6</f>
        <v>727772.8319999999</v>
      </c>
      <c r="D6" s="149" t="s">
        <v>127</v>
      </c>
      <c r="F6" t="s">
        <v>147</v>
      </c>
      <c r="I6" t="s">
        <v>125</v>
      </c>
      <c r="J6" s="193"/>
    </row>
    <row r="7" spans="3:30" ht="18" customHeight="1" thickBot="1">
      <c r="C7" s="192">
        <f>SUM(C5:C6)</f>
        <v>2400445.345932</v>
      </c>
      <c r="D7" s="251" t="s">
        <v>0</v>
      </c>
      <c r="E7" s="186" t="s">
        <v>7</v>
      </c>
      <c r="F7" s="183">
        <v>0</v>
      </c>
      <c r="G7" s="183">
        <v>0</v>
      </c>
      <c r="H7" s="183"/>
      <c r="I7" s="221"/>
      <c r="J7" s="183">
        <v>2200000</v>
      </c>
      <c r="K7" s="183">
        <v>2200000</v>
      </c>
      <c r="L7" s="183">
        <f>K7</f>
        <v>2200000</v>
      </c>
      <c r="M7" s="183">
        <f>K7</f>
        <v>2200000</v>
      </c>
      <c r="N7" s="183">
        <f>K7</f>
        <v>2200000</v>
      </c>
      <c r="O7" s="183">
        <f>N7</f>
        <v>2200000</v>
      </c>
      <c r="P7" s="183">
        <f>N7</f>
        <v>2200000</v>
      </c>
      <c r="Q7" s="183">
        <f>N7</f>
        <v>2200000</v>
      </c>
      <c r="R7" s="183">
        <f>Q7</f>
        <v>2200000</v>
      </c>
      <c r="S7" s="183">
        <f>Q7</f>
        <v>2200000</v>
      </c>
      <c r="T7" s="183">
        <f>Q7</f>
        <v>2200000</v>
      </c>
      <c r="U7" s="183">
        <f>T7</f>
        <v>2200000</v>
      </c>
      <c r="V7" s="183">
        <f>T7</f>
        <v>2200000</v>
      </c>
      <c r="W7" s="183">
        <f>T7</f>
        <v>2200000</v>
      </c>
      <c r="X7" s="183">
        <f>W7</f>
        <v>2200000</v>
      </c>
      <c r="Y7" s="183">
        <f>W7</f>
        <v>2200000</v>
      </c>
      <c r="Z7" s="183">
        <f>W7</f>
        <v>2200000</v>
      </c>
      <c r="AA7" s="183">
        <f>Z7</f>
        <v>2200000</v>
      </c>
      <c r="AB7" s="183">
        <f>Z7</f>
        <v>2200000</v>
      </c>
      <c r="AC7" s="183">
        <f>Z7</f>
        <v>2200000</v>
      </c>
      <c r="AD7" s="183">
        <f>AC7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4500000</v>
      </c>
      <c r="G8" s="183">
        <v>4000000</v>
      </c>
      <c r="H8" s="183">
        <v>4000000</v>
      </c>
      <c r="I8" s="183">
        <v>4000000</v>
      </c>
      <c r="J8" s="183">
        <v>4000000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4" ht="18" customHeight="1" thickBot="1">
      <c r="A9" t="s">
        <v>124</v>
      </c>
      <c r="B9" s="116" t="s">
        <v>123</v>
      </c>
      <c r="D9" s="252"/>
      <c r="E9" s="186" t="s">
        <v>120</v>
      </c>
      <c r="F9" s="183">
        <f>IF(F7&lt;700000,F7,IF(F7&lt;1300000,700000,IF(F7&lt;4100000,F7*0.25+375000,"年金収入410万超")))</f>
        <v>0</v>
      </c>
      <c r="G9" s="183">
        <f>IF(G7&lt;700000,G7,IF(G7&lt;1300000,700000,IF(G7&lt;4100000,G7*0.25+375000,"年金収入410万超")))</f>
        <v>0</v>
      </c>
      <c r="H9" s="183">
        <f>IF(H7&lt;700000,H7,IF(H7&lt;1300000,700000,IF(H7&lt;4100000,H7*0.25+375000,"年金収入410万超")))</f>
        <v>0</v>
      </c>
      <c r="I9" s="183">
        <f>IF(I7&lt;700000,I7,IF(I7&lt;1300000,700000,IF(I7&lt;4100000,I7*0.25+375000,"年金収入410万超")))</f>
        <v>0</v>
      </c>
      <c r="J9" s="183">
        <f aca="true" t="shared" si="1" ref="J9:AH9">IF(J7&lt;1200000,J7,IF(J7&lt;3300000,1200000,"年金収入330万超"))</f>
        <v>1200000</v>
      </c>
      <c r="K9" s="183">
        <f t="shared" si="1"/>
        <v>1200000</v>
      </c>
      <c r="L9" s="183">
        <f t="shared" si="1"/>
        <v>1200000</v>
      </c>
      <c r="M9" s="183">
        <f t="shared" si="1"/>
        <v>1200000</v>
      </c>
      <c r="N9" s="183">
        <f t="shared" si="1"/>
        <v>1200000</v>
      </c>
      <c r="O9" s="183">
        <f t="shared" si="1"/>
        <v>1200000</v>
      </c>
      <c r="P9" s="183">
        <f t="shared" si="1"/>
        <v>1200000</v>
      </c>
      <c r="Q9" s="183">
        <f t="shared" si="1"/>
        <v>1200000</v>
      </c>
      <c r="R9" s="183">
        <f t="shared" si="1"/>
        <v>1200000</v>
      </c>
      <c r="S9" s="183">
        <f t="shared" si="1"/>
        <v>1200000</v>
      </c>
      <c r="T9" s="183">
        <f t="shared" si="1"/>
        <v>1200000</v>
      </c>
      <c r="U9" s="183">
        <f t="shared" si="1"/>
        <v>1200000</v>
      </c>
      <c r="V9" s="183">
        <f t="shared" si="1"/>
        <v>1200000</v>
      </c>
      <c r="W9" s="183">
        <f t="shared" si="1"/>
        <v>1200000</v>
      </c>
      <c r="X9" s="183">
        <f t="shared" si="1"/>
        <v>1200000</v>
      </c>
      <c r="Y9" s="183">
        <f t="shared" si="1"/>
        <v>1200000</v>
      </c>
      <c r="Z9" s="183">
        <f t="shared" si="1"/>
        <v>1200000</v>
      </c>
      <c r="AA9" s="183">
        <f t="shared" si="1"/>
        <v>1200000</v>
      </c>
      <c r="AB9" s="183">
        <f t="shared" si="1"/>
        <v>1200000</v>
      </c>
      <c r="AC9" s="183">
        <f t="shared" si="1"/>
        <v>1200000</v>
      </c>
      <c r="AD9" s="183">
        <f t="shared" si="1"/>
        <v>1200000</v>
      </c>
      <c r="AE9" s="190">
        <f t="shared" si="1"/>
        <v>0</v>
      </c>
      <c r="AF9" s="190">
        <f t="shared" si="1"/>
        <v>0</v>
      </c>
      <c r="AG9" s="190">
        <f t="shared" si="1"/>
        <v>0</v>
      </c>
      <c r="AH9" s="190">
        <f t="shared" si="1"/>
        <v>0</v>
      </c>
    </row>
    <row r="10" spans="2:30" ht="18" customHeight="1" thickBot="1">
      <c r="B10" s="189" t="s">
        <v>122</v>
      </c>
      <c r="C10" s="188">
        <v>786500</v>
      </c>
      <c r="D10" s="252"/>
      <c r="E10" s="186" t="s">
        <v>119</v>
      </c>
      <c r="F10" s="183">
        <v>1400000</v>
      </c>
      <c r="G10" s="183">
        <v>1340000</v>
      </c>
      <c r="H10" s="183">
        <v>1340000</v>
      </c>
      <c r="I10" s="183">
        <v>1340000</v>
      </c>
      <c r="J10" s="183">
        <v>1340000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0" ht="30" customHeight="1">
      <c r="B11" s="187"/>
      <c r="C11" s="116"/>
      <c r="D11" s="253"/>
      <c r="E11" s="184" t="s">
        <v>117</v>
      </c>
      <c r="F11" s="183">
        <f aca="true" t="shared" si="2" ref="F11:AD11">F7+F8-F9-F10</f>
        <v>3100000</v>
      </c>
      <c r="G11" s="183">
        <f t="shared" si="2"/>
        <v>2660000</v>
      </c>
      <c r="H11" s="183">
        <f t="shared" si="2"/>
        <v>2660000</v>
      </c>
      <c r="I11" s="183">
        <f t="shared" si="2"/>
        <v>2660000</v>
      </c>
      <c r="J11" s="183">
        <f t="shared" si="2"/>
        <v>3660000</v>
      </c>
      <c r="K11" s="183">
        <f t="shared" si="2"/>
        <v>1000000</v>
      </c>
      <c r="L11" s="183">
        <f t="shared" si="2"/>
        <v>1000000</v>
      </c>
      <c r="M11" s="183">
        <f t="shared" si="2"/>
        <v>1000000</v>
      </c>
      <c r="N11" s="183">
        <f t="shared" si="2"/>
        <v>1000000</v>
      </c>
      <c r="O11" s="183">
        <f t="shared" si="2"/>
        <v>1000000</v>
      </c>
      <c r="P11" s="183">
        <f t="shared" si="2"/>
        <v>1000000</v>
      </c>
      <c r="Q11" s="183">
        <f t="shared" si="2"/>
        <v>1000000</v>
      </c>
      <c r="R11" s="183">
        <f t="shared" si="2"/>
        <v>1000000</v>
      </c>
      <c r="S11" s="183">
        <f t="shared" si="2"/>
        <v>1000000</v>
      </c>
      <c r="T11" s="183">
        <f t="shared" si="2"/>
        <v>1000000</v>
      </c>
      <c r="U11" s="183">
        <f t="shared" si="2"/>
        <v>1000000</v>
      </c>
      <c r="V11" s="183">
        <f t="shared" si="2"/>
        <v>1000000</v>
      </c>
      <c r="W11" s="183">
        <f t="shared" si="2"/>
        <v>1000000</v>
      </c>
      <c r="X11" s="183">
        <f t="shared" si="2"/>
        <v>1000000</v>
      </c>
      <c r="Y11" s="183">
        <f t="shared" si="2"/>
        <v>1000000</v>
      </c>
      <c r="Z11" s="183">
        <f t="shared" si="2"/>
        <v>1000000</v>
      </c>
      <c r="AA11" s="183">
        <f t="shared" si="2"/>
        <v>1000000</v>
      </c>
      <c r="AB11" s="183">
        <f t="shared" si="2"/>
        <v>1000000</v>
      </c>
      <c r="AC11" s="183">
        <f t="shared" si="2"/>
        <v>1000000</v>
      </c>
      <c r="AD11" s="183">
        <f t="shared" si="2"/>
        <v>1000000</v>
      </c>
    </row>
    <row r="12" spans="3:30" ht="18" customHeight="1">
      <c r="C12" s="185"/>
      <c r="D12" s="251" t="s">
        <v>1</v>
      </c>
      <c r="E12" s="186" t="s">
        <v>7</v>
      </c>
      <c r="F12" s="183">
        <v>0</v>
      </c>
      <c r="G12" s="183">
        <v>0</v>
      </c>
      <c r="H12" s="183">
        <v>0</v>
      </c>
      <c r="I12" s="183">
        <v>0</v>
      </c>
      <c r="J12" s="183">
        <v>780100</v>
      </c>
      <c r="K12" s="183">
        <f>J12</f>
        <v>780100</v>
      </c>
      <c r="L12" s="183">
        <f>K12</f>
        <v>780100</v>
      </c>
      <c r="M12" s="183">
        <f aca="true" t="shared" si="3" ref="M12:AD12">K12</f>
        <v>780100</v>
      </c>
      <c r="N12" s="183">
        <f t="shared" si="3"/>
        <v>780100</v>
      </c>
      <c r="O12" s="183">
        <f t="shared" si="3"/>
        <v>780100</v>
      </c>
      <c r="P12" s="183">
        <f t="shared" si="3"/>
        <v>780100</v>
      </c>
      <c r="Q12" s="183">
        <f t="shared" si="3"/>
        <v>780100</v>
      </c>
      <c r="R12" s="183">
        <f t="shared" si="3"/>
        <v>780100</v>
      </c>
      <c r="S12" s="183">
        <f t="shared" si="3"/>
        <v>780100</v>
      </c>
      <c r="T12" s="183">
        <f t="shared" si="3"/>
        <v>780100</v>
      </c>
      <c r="U12" s="183">
        <f t="shared" si="3"/>
        <v>780100</v>
      </c>
      <c r="V12" s="183">
        <f t="shared" si="3"/>
        <v>780100</v>
      </c>
      <c r="W12" s="183">
        <f t="shared" si="3"/>
        <v>780100</v>
      </c>
      <c r="X12" s="183">
        <f t="shared" si="3"/>
        <v>780100</v>
      </c>
      <c r="Y12" s="183">
        <f t="shared" si="3"/>
        <v>780100</v>
      </c>
      <c r="Z12" s="183">
        <f t="shared" si="3"/>
        <v>780100</v>
      </c>
      <c r="AA12" s="183">
        <f t="shared" si="3"/>
        <v>780100</v>
      </c>
      <c r="AB12" s="183">
        <f t="shared" si="3"/>
        <v>780100</v>
      </c>
      <c r="AC12" s="183">
        <f t="shared" si="3"/>
        <v>780100</v>
      </c>
      <c r="AD12" s="183">
        <f t="shared" si="3"/>
        <v>780100</v>
      </c>
    </row>
    <row r="13" spans="3:30" ht="18" customHeight="1">
      <c r="C13" s="185"/>
      <c r="D13" s="252"/>
      <c r="E13" s="186" t="s">
        <v>121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</row>
    <row r="14" spans="3:30" ht="18" customHeight="1">
      <c r="C14" s="185"/>
      <c r="D14" s="252"/>
      <c r="E14" s="186" t="s">
        <v>120</v>
      </c>
      <c r="F14" s="183">
        <f>IF(F12&lt;700000,F12,IF(F12&lt;1300000,700000,IF(F12&lt;4100000,F12*0.25+375000,"年金収入410万超")))</f>
        <v>0</v>
      </c>
      <c r="G14" s="183">
        <f>IF(G12&lt;700000,G12,IF(G12&lt;1300000,700000,IF(G12&lt;4100000,G12*0.25+375000,"年金収入410万超")))</f>
        <v>0</v>
      </c>
      <c r="H14" s="183">
        <f>IF(H12&lt;700000,H12,IF(H12&lt;1300000,700000,IF(H12&lt;4100000,H12*0.25+375000,"年金収入410万超")))</f>
        <v>0</v>
      </c>
      <c r="I14" s="183">
        <f>IF(I12&lt;700000,I12,IF(I12&lt;1300000,700000,IF(I12&lt;4100000,I12*0.25+375000,"年金収入410万超")))</f>
        <v>0</v>
      </c>
      <c r="J14" s="183">
        <f aca="true" t="shared" si="4" ref="J14:AD14">IF(J12&lt;1200000,J12,IF(J12&lt;3300000,1200000,"年金収入330万超"))</f>
        <v>780100</v>
      </c>
      <c r="K14" s="183">
        <f t="shared" si="4"/>
        <v>780100</v>
      </c>
      <c r="L14" s="183">
        <f t="shared" si="4"/>
        <v>780100</v>
      </c>
      <c r="M14" s="183">
        <f t="shared" si="4"/>
        <v>780100</v>
      </c>
      <c r="N14" s="183">
        <f t="shared" si="4"/>
        <v>780100</v>
      </c>
      <c r="O14" s="183">
        <f t="shared" si="4"/>
        <v>780100</v>
      </c>
      <c r="P14" s="183">
        <f t="shared" si="4"/>
        <v>780100</v>
      </c>
      <c r="Q14" s="183">
        <f t="shared" si="4"/>
        <v>780100</v>
      </c>
      <c r="R14" s="183">
        <f t="shared" si="4"/>
        <v>780100</v>
      </c>
      <c r="S14" s="183">
        <f t="shared" si="4"/>
        <v>780100</v>
      </c>
      <c r="T14" s="183">
        <f t="shared" si="4"/>
        <v>780100</v>
      </c>
      <c r="U14" s="183">
        <f t="shared" si="4"/>
        <v>780100</v>
      </c>
      <c r="V14" s="183">
        <f t="shared" si="4"/>
        <v>780100</v>
      </c>
      <c r="W14" s="183">
        <f t="shared" si="4"/>
        <v>780100</v>
      </c>
      <c r="X14" s="183">
        <f t="shared" si="4"/>
        <v>780100</v>
      </c>
      <c r="Y14" s="183">
        <f t="shared" si="4"/>
        <v>780100</v>
      </c>
      <c r="Z14" s="183">
        <f t="shared" si="4"/>
        <v>780100</v>
      </c>
      <c r="AA14" s="183">
        <f t="shared" si="4"/>
        <v>780100</v>
      </c>
      <c r="AB14" s="183">
        <f t="shared" si="4"/>
        <v>780100</v>
      </c>
      <c r="AC14" s="183">
        <f t="shared" si="4"/>
        <v>780100</v>
      </c>
      <c r="AD14" s="183">
        <f t="shared" si="4"/>
        <v>780100</v>
      </c>
    </row>
    <row r="15" spans="3:30" ht="18" customHeight="1">
      <c r="C15" s="185"/>
      <c r="D15" s="252"/>
      <c r="E15" s="186" t="s">
        <v>119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</row>
    <row r="16" spans="3:30" ht="30" customHeight="1">
      <c r="C16" s="185"/>
      <c r="D16" s="253"/>
      <c r="E16" s="184" t="s">
        <v>117</v>
      </c>
      <c r="F16" s="183">
        <f aca="true" t="shared" si="5" ref="F16:AD16">F12+F13-F14-F15</f>
        <v>0</v>
      </c>
      <c r="G16" s="183">
        <f t="shared" si="5"/>
        <v>0</v>
      </c>
      <c r="H16" s="183">
        <f t="shared" si="5"/>
        <v>0</v>
      </c>
      <c r="I16" s="183">
        <f t="shared" si="5"/>
        <v>0</v>
      </c>
      <c r="J16" s="183">
        <f t="shared" si="5"/>
        <v>0</v>
      </c>
      <c r="K16" s="183">
        <f t="shared" si="5"/>
        <v>0</v>
      </c>
      <c r="L16" s="183">
        <f t="shared" si="5"/>
        <v>0</v>
      </c>
      <c r="M16" s="183">
        <f t="shared" si="5"/>
        <v>0</v>
      </c>
      <c r="N16" s="183">
        <f t="shared" si="5"/>
        <v>0</v>
      </c>
      <c r="O16" s="183">
        <f t="shared" si="5"/>
        <v>0</v>
      </c>
      <c r="P16" s="183">
        <f t="shared" si="5"/>
        <v>0</v>
      </c>
      <c r="Q16" s="183">
        <f t="shared" si="5"/>
        <v>0</v>
      </c>
      <c r="R16" s="183">
        <f t="shared" si="5"/>
        <v>0</v>
      </c>
      <c r="S16" s="183">
        <f t="shared" si="5"/>
        <v>0</v>
      </c>
      <c r="T16" s="183">
        <f t="shared" si="5"/>
        <v>0</v>
      </c>
      <c r="U16" s="183">
        <f t="shared" si="5"/>
        <v>0</v>
      </c>
      <c r="V16" s="183">
        <f t="shared" si="5"/>
        <v>0</v>
      </c>
      <c r="W16" s="183">
        <f t="shared" si="5"/>
        <v>0</v>
      </c>
      <c r="X16" s="183">
        <f t="shared" si="5"/>
        <v>0</v>
      </c>
      <c r="Y16" s="183">
        <f t="shared" si="5"/>
        <v>0</v>
      </c>
      <c r="Z16" s="183">
        <f t="shared" si="5"/>
        <v>0</v>
      </c>
      <c r="AA16" s="183">
        <f t="shared" si="5"/>
        <v>0</v>
      </c>
      <c r="AB16" s="183">
        <f t="shared" si="5"/>
        <v>0</v>
      </c>
      <c r="AC16" s="183">
        <f t="shared" si="5"/>
        <v>0</v>
      </c>
      <c r="AD16" s="183">
        <f t="shared" si="5"/>
        <v>0</v>
      </c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35"/>
      <c r="D19" s="225" t="s">
        <v>0</v>
      </c>
      <c r="E19" s="177" t="s">
        <v>117</v>
      </c>
      <c r="F19" s="178">
        <f aca="true" t="shared" si="6" ref="F19:AD19">F11</f>
        <v>3100000</v>
      </c>
      <c r="G19" s="178">
        <f t="shared" si="6"/>
        <v>2660000</v>
      </c>
      <c r="H19" s="178">
        <f t="shared" si="6"/>
        <v>2660000</v>
      </c>
      <c r="I19" s="178">
        <f t="shared" si="6"/>
        <v>2660000</v>
      </c>
      <c r="J19" s="178">
        <f t="shared" si="6"/>
        <v>3660000</v>
      </c>
      <c r="K19" s="178">
        <f t="shared" si="6"/>
        <v>1000000</v>
      </c>
      <c r="L19" s="178">
        <f t="shared" si="6"/>
        <v>1000000</v>
      </c>
      <c r="M19" s="178">
        <f t="shared" si="6"/>
        <v>1000000</v>
      </c>
      <c r="N19" s="178">
        <f t="shared" si="6"/>
        <v>1000000</v>
      </c>
      <c r="O19" s="178">
        <f t="shared" si="6"/>
        <v>1000000</v>
      </c>
      <c r="P19" s="178">
        <f t="shared" si="6"/>
        <v>1000000</v>
      </c>
      <c r="Q19" s="178">
        <f t="shared" si="6"/>
        <v>1000000</v>
      </c>
      <c r="R19" s="178">
        <f t="shared" si="6"/>
        <v>1000000</v>
      </c>
      <c r="S19" s="178">
        <f t="shared" si="6"/>
        <v>1000000</v>
      </c>
      <c r="T19" s="178">
        <f t="shared" si="6"/>
        <v>1000000</v>
      </c>
      <c r="U19" s="178">
        <f t="shared" si="6"/>
        <v>1000000</v>
      </c>
      <c r="V19" s="178">
        <f t="shared" si="6"/>
        <v>1000000</v>
      </c>
      <c r="W19" s="178">
        <f t="shared" si="6"/>
        <v>1000000</v>
      </c>
      <c r="X19" s="178">
        <f t="shared" si="6"/>
        <v>1000000</v>
      </c>
      <c r="Y19" s="178">
        <f t="shared" si="6"/>
        <v>1000000</v>
      </c>
      <c r="Z19" s="178">
        <f t="shared" si="6"/>
        <v>1000000</v>
      </c>
      <c r="AA19" s="178">
        <f t="shared" si="6"/>
        <v>1000000</v>
      </c>
      <c r="AB19" s="178">
        <f t="shared" si="6"/>
        <v>1000000</v>
      </c>
      <c r="AC19" s="178">
        <f t="shared" si="6"/>
        <v>1000000</v>
      </c>
      <c r="AD19" s="178">
        <f t="shared" si="6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>
        <v>380000</v>
      </c>
      <c r="G21" s="178">
        <v>380000</v>
      </c>
      <c r="H21" s="178">
        <v>380000</v>
      </c>
      <c r="I21" s="178">
        <v>380000</v>
      </c>
      <c r="J21" s="178">
        <v>380000</v>
      </c>
      <c r="K21" s="178">
        <v>380000</v>
      </c>
      <c r="L21" s="178">
        <v>380000</v>
      </c>
      <c r="M21" s="178">
        <v>380000</v>
      </c>
      <c r="N21" s="178">
        <v>380000</v>
      </c>
      <c r="O21" s="178">
        <v>480000</v>
      </c>
      <c r="P21" s="178">
        <v>480000</v>
      </c>
      <c r="Q21" s="178">
        <v>480000</v>
      </c>
      <c r="R21" s="178">
        <v>480000</v>
      </c>
      <c r="S21" s="178">
        <v>480000</v>
      </c>
      <c r="T21" s="178">
        <v>480000</v>
      </c>
      <c r="U21" s="178">
        <v>480000</v>
      </c>
      <c r="V21" s="178">
        <v>480000</v>
      </c>
      <c r="W21" s="178">
        <v>480000</v>
      </c>
      <c r="X21" s="178">
        <v>480000</v>
      </c>
      <c r="Y21" s="178">
        <v>480000</v>
      </c>
      <c r="Z21" s="178">
        <v>480000</v>
      </c>
      <c r="AA21" s="178">
        <v>480000</v>
      </c>
      <c r="AB21" s="178">
        <v>480000</v>
      </c>
      <c r="AC21" s="178">
        <v>480000</v>
      </c>
      <c r="AD21" s="178">
        <v>480000</v>
      </c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>
        <v>70000</v>
      </c>
      <c r="L22" s="178">
        <v>70000</v>
      </c>
      <c r="M22" s="178">
        <v>70000</v>
      </c>
      <c r="N22" s="178">
        <v>70000</v>
      </c>
      <c r="O22" s="178">
        <v>70000</v>
      </c>
      <c r="P22" s="178">
        <v>70000</v>
      </c>
      <c r="Q22" s="178">
        <v>70000</v>
      </c>
      <c r="R22" s="178">
        <v>70000</v>
      </c>
      <c r="S22" s="178">
        <v>70000</v>
      </c>
      <c r="T22" s="178">
        <v>70000</v>
      </c>
      <c r="U22" s="178">
        <v>70000</v>
      </c>
      <c r="V22" s="178">
        <v>70000</v>
      </c>
      <c r="W22" s="178">
        <v>70000</v>
      </c>
      <c r="X22" s="178">
        <v>70000</v>
      </c>
      <c r="Y22" s="178">
        <v>70000</v>
      </c>
      <c r="Z22" s="178">
        <v>70000</v>
      </c>
      <c r="AA22" s="178">
        <v>70000</v>
      </c>
      <c r="AB22" s="178">
        <v>70000</v>
      </c>
      <c r="AC22" s="178">
        <v>70000</v>
      </c>
      <c r="AD22" s="178">
        <v>70000</v>
      </c>
    </row>
    <row r="23" spans="4:30" ht="18" customHeight="1">
      <c r="D23" s="225"/>
      <c r="E23" s="175" t="s">
        <v>114</v>
      </c>
      <c r="F23" s="219">
        <v>675000</v>
      </c>
      <c r="G23" s="219">
        <v>600000</v>
      </c>
      <c r="H23" s="219">
        <v>600000</v>
      </c>
      <c r="I23" s="219">
        <v>600000</v>
      </c>
      <c r="J23" s="219">
        <v>600000</v>
      </c>
      <c r="K23" s="220">
        <f aca="true" t="shared" si="7" ref="K23:AD23">K80</f>
        <v>486820</v>
      </c>
      <c r="L23" s="178">
        <f t="shared" si="7"/>
        <v>440890</v>
      </c>
      <c r="M23" s="178">
        <f t="shared" si="7"/>
        <v>249090</v>
      </c>
      <c r="N23" s="178">
        <f t="shared" si="7"/>
        <v>249090</v>
      </c>
      <c r="O23" s="178">
        <f t="shared" si="7"/>
        <v>249090</v>
      </c>
      <c r="P23" s="178">
        <f t="shared" si="7"/>
        <v>249090</v>
      </c>
      <c r="Q23" s="178">
        <f t="shared" si="7"/>
        <v>249090</v>
      </c>
      <c r="R23" s="178">
        <f t="shared" si="7"/>
        <v>249090</v>
      </c>
      <c r="S23" s="178">
        <f t="shared" si="7"/>
        <v>249090</v>
      </c>
      <c r="T23" s="178">
        <f t="shared" si="7"/>
        <v>276065</v>
      </c>
      <c r="U23" s="178">
        <f t="shared" si="7"/>
        <v>276065</v>
      </c>
      <c r="V23" s="178">
        <f t="shared" si="7"/>
        <v>276065</v>
      </c>
      <c r="W23" s="178">
        <f t="shared" si="7"/>
        <v>276065</v>
      </c>
      <c r="X23" s="178">
        <f t="shared" si="7"/>
        <v>276065</v>
      </c>
      <c r="Y23" s="178">
        <f t="shared" si="7"/>
        <v>276065</v>
      </c>
      <c r="Z23" s="178">
        <f t="shared" si="7"/>
        <v>276065</v>
      </c>
      <c r="AA23" s="178">
        <f t="shared" si="7"/>
        <v>276065</v>
      </c>
      <c r="AB23" s="178">
        <f t="shared" si="7"/>
        <v>276065</v>
      </c>
      <c r="AC23" s="178">
        <f t="shared" si="7"/>
        <v>276065</v>
      </c>
      <c r="AD23" s="178">
        <f t="shared" si="7"/>
        <v>276065</v>
      </c>
    </row>
    <row r="24" spans="4:30" ht="18" customHeight="1">
      <c r="D24" s="225"/>
      <c r="E24" s="175" t="s">
        <v>113</v>
      </c>
      <c r="F24" s="144">
        <f aca="true" t="shared" si="8" ref="F24:AD24">IF(F19-F20-F21-F22-F23&lt;0,0,F19-F20-F21-F22-F23)</f>
        <v>1595000</v>
      </c>
      <c r="G24" s="144">
        <f t="shared" si="8"/>
        <v>1230000</v>
      </c>
      <c r="H24" s="144">
        <f t="shared" si="8"/>
        <v>1230000</v>
      </c>
      <c r="I24" s="144">
        <f t="shared" si="8"/>
        <v>1230000</v>
      </c>
      <c r="J24" s="144">
        <f t="shared" si="8"/>
        <v>2230000</v>
      </c>
      <c r="K24" s="144">
        <f t="shared" si="8"/>
        <v>0</v>
      </c>
      <c r="L24" s="144">
        <f t="shared" si="8"/>
        <v>0</v>
      </c>
      <c r="M24" s="144">
        <f t="shared" si="8"/>
        <v>0</v>
      </c>
      <c r="N24" s="144">
        <f t="shared" si="8"/>
        <v>0</v>
      </c>
      <c r="O24" s="144">
        <f t="shared" si="8"/>
        <v>0</v>
      </c>
      <c r="P24" s="144">
        <f t="shared" si="8"/>
        <v>0</v>
      </c>
      <c r="Q24" s="144">
        <f t="shared" si="8"/>
        <v>0</v>
      </c>
      <c r="R24" s="144">
        <f t="shared" si="8"/>
        <v>0</v>
      </c>
      <c r="S24" s="144">
        <f t="shared" si="8"/>
        <v>0</v>
      </c>
      <c r="T24" s="144">
        <f t="shared" si="8"/>
        <v>0</v>
      </c>
      <c r="U24" s="144">
        <f t="shared" si="8"/>
        <v>0</v>
      </c>
      <c r="V24" s="144">
        <f t="shared" si="8"/>
        <v>0</v>
      </c>
      <c r="W24" s="144">
        <f t="shared" si="8"/>
        <v>0</v>
      </c>
      <c r="X24" s="144">
        <f t="shared" si="8"/>
        <v>0</v>
      </c>
      <c r="Y24" s="144">
        <f t="shared" si="8"/>
        <v>0</v>
      </c>
      <c r="Z24" s="144">
        <f t="shared" si="8"/>
        <v>0</v>
      </c>
      <c r="AA24" s="144">
        <f t="shared" si="8"/>
        <v>0</v>
      </c>
      <c r="AB24" s="144">
        <f t="shared" si="8"/>
        <v>0</v>
      </c>
      <c r="AC24" s="144">
        <f t="shared" si="8"/>
        <v>0</v>
      </c>
      <c r="AD24" s="144">
        <f t="shared" si="8"/>
        <v>0</v>
      </c>
    </row>
    <row r="25" spans="4:30" ht="18" customHeight="1">
      <c r="D25" s="225"/>
      <c r="E25" s="174" t="s">
        <v>112</v>
      </c>
      <c r="F25" s="173">
        <f aca="true" t="shared" si="9" ref="F25:AD25">IF(F24&lt;=1950000,F24*0.05,IF(F24&lt;=3300000,F24*0.1-97500,IF(F24&lt;=6950000,F24*0.2-427500,"課税所得695万超")))</f>
        <v>79750</v>
      </c>
      <c r="G25" s="173">
        <f t="shared" si="9"/>
        <v>61500</v>
      </c>
      <c r="H25" s="173">
        <f t="shared" si="9"/>
        <v>61500</v>
      </c>
      <c r="I25" s="173">
        <f t="shared" si="9"/>
        <v>61500</v>
      </c>
      <c r="J25" s="173">
        <f t="shared" si="9"/>
        <v>125500</v>
      </c>
      <c r="K25" s="173">
        <f t="shared" si="9"/>
        <v>0</v>
      </c>
      <c r="L25" s="173">
        <f t="shared" si="9"/>
        <v>0</v>
      </c>
      <c r="M25" s="173">
        <f t="shared" si="9"/>
        <v>0</v>
      </c>
      <c r="N25" s="173">
        <f t="shared" si="9"/>
        <v>0</v>
      </c>
      <c r="O25" s="173">
        <f t="shared" si="9"/>
        <v>0</v>
      </c>
      <c r="P25" s="173">
        <f t="shared" si="9"/>
        <v>0</v>
      </c>
      <c r="Q25" s="173">
        <f t="shared" si="9"/>
        <v>0</v>
      </c>
      <c r="R25" s="173">
        <f t="shared" si="9"/>
        <v>0</v>
      </c>
      <c r="S25" s="173">
        <f t="shared" si="9"/>
        <v>0</v>
      </c>
      <c r="T25" s="173">
        <f t="shared" si="9"/>
        <v>0</v>
      </c>
      <c r="U25" s="173">
        <f t="shared" si="9"/>
        <v>0</v>
      </c>
      <c r="V25" s="173">
        <f t="shared" si="9"/>
        <v>0</v>
      </c>
      <c r="W25" s="173">
        <f t="shared" si="9"/>
        <v>0</v>
      </c>
      <c r="X25" s="173">
        <f t="shared" si="9"/>
        <v>0</v>
      </c>
      <c r="Y25" s="173">
        <f t="shared" si="9"/>
        <v>0</v>
      </c>
      <c r="Z25" s="173">
        <f t="shared" si="9"/>
        <v>0</v>
      </c>
      <c r="AA25" s="173">
        <f t="shared" si="9"/>
        <v>0</v>
      </c>
      <c r="AB25" s="173">
        <f t="shared" si="9"/>
        <v>0</v>
      </c>
      <c r="AC25" s="173">
        <f t="shared" si="9"/>
        <v>0</v>
      </c>
      <c r="AD25" s="173">
        <f t="shared" si="9"/>
        <v>0</v>
      </c>
    </row>
    <row r="26" spans="4:30" ht="27">
      <c r="D26" s="225" t="s">
        <v>1</v>
      </c>
      <c r="E26" s="177" t="s">
        <v>117</v>
      </c>
      <c r="F26" s="176">
        <f aca="true" t="shared" si="10" ref="F26:AD26">F16</f>
        <v>0</v>
      </c>
      <c r="G26" s="176">
        <f t="shared" si="10"/>
        <v>0</v>
      </c>
      <c r="H26" s="176">
        <f t="shared" si="10"/>
        <v>0</v>
      </c>
      <c r="I26" s="176">
        <f t="shared" si="10"/>
        <v>0</v>
      </c>
      <c r="J26" s="176">
        <f t="shared" si="10"/>
        <v>0</v>
      </c>
      <c r="K26" s="176">
        <f t="shared" si="10"/>
        <v>0</v>
      </c>
      <c r="L26" s="176">
        <f t="shared" si="10"/>
        <v>0</v>
      </c>
      <c r="M26" s="176">
        <f t="shared" si="10"/>
        <v>0</v>
      </c>
      <c r="N26" s="176">
        <f t="shared" si="10"/>
        <v>0</v>
      </c>
      <c r="O26" s="176">
        <f t="shared" si="10"/>
        <v>0</v>
      </c>
      <c r="P26" s="176">
        <f t="shared" si="10"/>
        <v>0</v>
      </c>
      <c r="Q26" s="176">
        <f t="shared" si="10"/>
        <v>0</v>
      </c>
      <c r="R26" s="176">
        <f t="shared" si="10"/>
        <v>0</v>
      </c>
      <c r="S26" s="176">
        <f t="shared" si="10"/>
        <v>0</v>
      </c>
      <c r="T26" s="176">
        <f t="shared" si="10"/>
        <v>0</v>
      </c>
      <c r="U26" s="176">
        <f t="shared" si="10"/>
        <v>0</v>
      </c>
      <c r="V26" s="176">
        <f t="shared" si="10"/>
        <v>0</v>
      </c>
      <c r="W26" s="176">
        <f t="shared" si="10"/>
        <v>0</v>
      </c>
      <c r="X26" s="176">
        <f t="shared" si="10"/>
        <v>0</v>
      </c>
      <c r="Y26" s="176">
        <f t="shared" si="10"/>
        <v>0</v>
      </c>
      <c r="Z26" s="176">
        <f t="shared" si="10"/>
        <v>0</v>
      </c>
      <c r="AA26" s="176">
        <f t="shared" si="10"/>
        <v>0</v>
      </c>
      <c r="AB26" s="176">
        <f t="shared" si="10"/>
        <v>0</v>
      </c>
      <c r="AC26" s="176">
        <f t="shared" si="10"/>
        <v>0</v>
      </c>
      <c r="AD26" s="176">
        <f t="shared" si="10"/>
        <v>0</v>
      </c>
    </row>
    <row r="27" spans="4:30" ht="18" customHeight="1">
      <c r="D27" s="225"/>
      <c r="E27" s="175" t="s">
        <v>85</v>
      </c>
      <c r="F27" s="176">
        <v>380000</v>
      </c>
      <c r="G27" s="176">
        <v>380000</v>
      </c>
      <c r="H27" s="176">
        <v>380000</v>
      </c>
      <c r="I27" s="176">
        <v>380000</v>
      </c>
      <c r="J27" s="176">
        <v>380000</v>
      </c>
      <c r="K27" s="176">
        <v>380000</v>
      </c>
      <c r="L27" s="176">
        <v>380000</v>
      </c>
      <c r="M27" s="176">
        <v>380000</v>
      </c>
      <c r="N27" s="176">
        <v>380000</v>
      </c>
      <c r="O27" s="176">
        <v>380000</v>
      </c>
      <c r="P27" s="176">
        <v>380000</v>
      </c>
      <c r="Q27" s="176">
        <v>380000</v>
      </c>
      <c r="R27" s="176">
        <v>380000</v>
      </c>
      <c r="S27" s="176">
        <v>380000</v>
      </c>
      <c r="T27" s="176">
        <v>380000</v>
      </c>
      <c r="U27" s="176">
        <v>380000</v>
      </c>
      <c r="V27" s="176">
        <v>380000</v>
      </c>
      <c r="W27" s="176">
        <v>380000</v>
      </c>
      <c r="X27" s="176">
        <v>380000</v>
      </c>
      <c r="Y27" s="176">
        <v>380000</v>
      </c>
      <c r="Z27" s="176">
        <v>380000</v>
      </c>
      <c r="AA27" s="176">
        <v>380000</v>
      </c>
      <c r="AB27" s="176">
        <v>380000</v>
      </c>
      <c r="AC27" s="176">
        <v>380000</v>
      </c>
      <c r="AD27" s="176">
        <v>380000</v>
      </c>
    </row>
    <row r="28" spans="4:30" ht="18" customHeight="1">
      <c r="D28" s="225"/>
      <c r="E28" s="175" t="s">
        <v>116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</row>
    <row r="29" spans="4:30" ht="18" customHeight="1">
      <c r="D29" s="225"/>
      <c r="E29" s="175" t="s">
        <v>115</v>
      </c>
      <c r="F29" s="176">
        <f>F22</f>
        <v>70000</v>
      </c>
      <c r="G29" s="176">
        <f>G22</f>
        <v>70000</v>
      </c>
      <c r="H29" s="176">
        <f>H22</f>
        <v>70000</v>
      </c>
      <c r="I29" s="176">
        <f>I22</f>
        <v>70000</v>
      </c>
      <c r="J29" s="176">
        <f>J22</f>
        <v>70000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</row>
    <row r="30" spans="4:30" ht="18" customHeight="1">
      <c r="D30" s="225"/>
      <c r="E30" s="175" t="s">
        <v>114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</row>
    <row r="31" spans="4:30" ht="18" customHeight="1">
      <c r="D31" s="225"/>
      <c r="E31" s="175" t="s">
        <v>113</v>
      </c>
      <c r="F31" s="144">
        <f aca="true" t="shared" si="11" ref="F31:AD31">IF(F26-F27-F28-F29-F30&lt;0,0,F26-F27-F28-F29-F30)</f>
        <v>0</v>
      </c>
      <c r="G31" s="144">
        <f t="shared" si="11"/>
        <v>0</v>
      </c>
      <c r="H31" s="144">
        <f t="shared" si="11"/>
        <v>0</v>
      </c>
      <c r="I31" s="144">
        <f t="shared" si="11"/>
        <v>0</v>
      </c>
      <c r="J31" s="144">
        <f t="shared" si="11"/>
        <v>0</v>
      </c>
      <c r="K31" s="144">
        <f t="shared" si="11"/>
        <v>0</v>
      </c>
      <c r="L31" s="144">
        <f t="shared" si="11"/>
        <v>0</v>
      </c>
      <c r="M31" s="144">
        <f t="shared" si="11"/>
        <v>0</v>
      </c>
      <c r="N31" s="144">
        <f t="shared" si="11"/>
        <v>0</v>
      </c>
      <c r="O31" s="144">
        <f t="shared" si="11"/>
        <v>0</v>
      </c>
      <c r="P31" s="144">
        <f t="shared" si="11"/>
        <v>0</v>
      </c>
      <c r="Q31" s="144">
        <f t="shared" si="11"/>
        <v>0</v>
      </c>
      <c r="R31" s="144">
        <f t="shared" si="11"/>
        <v>0</v>
      </c>
      <c r="S31" s="144">
        <f t="shared" si="11"/>
        <v>0</v>
      </c>
      <c r="T31" s="144">
        <f t="shared" si="11"/>
        <v>0</v>
      </c>
      <c r="U31" s="144">
        <f t="shared" si="11"/>
        <v>0</v>
      </c>
      <c r="V31" s="144">
        <f t="shared" si="11"/>
        <v>0</v>
      </c>
      <c r="W31" s="144">
        <f t="shared" si="11"/>
        <v>0</v>
      </c>
      <c r="X31" s="144">
        <f t="shared" si="11"/>
        <v>0</v>
      </c>
      <c r="Y31" s="144">
        <f t="shared" si="11"/>
        <v>0</v>
      </c>
      <c r="Z31" s="144">
        <f t="shared" si="11"/>
        <v>0</v>
      </c>
      <c r="AA31" s="144">
        <f t="shared" si="11"/>
        <v>0</v>
      </c>
      <c r="AB31" s="144">
        <f t="shared" si="11"/>
        <v>0</v>
      </c>
      <c r="AC31" s="144">
        <f t="shared" si="11"/>
        <v>0</v>
      </c>
      <c r="AD31" s="144">
        <f t="shared" si="11"/>
        <v>0</v>
      </c>
    </row>
    <row r="32" spans="4:30" ht="18" customHeight="1">
      <c r="D32" s="225"/>
      <c r="E32" s="174" t="s">
        <v>112</v>
      </c>
      <c r="F32" s="173">
        <f aca="true" t="shared" si="12" ref="F32:AD32">IF(F31&lt;=1950000,F31*0.05,IF(F31&lt;=3300000,F31*0.1-97500,IF(F31&lt;=6950000,F31*0.2-427500,"課税所得695万超")))</f>
        <v>0</v>
      </c>
      <c r="G32" s="173">
        <f t="shared" si="12"/>
        <v>0</v>
      </c>
      <c r="H32" s="173">
        <f t="shared" si="12"/>
        <v>0</v>
      </c>
      <c r="I32" s="173">
        <f t="shared" si="12"/>
        <v>0</v>
      </c>
      <c r="J32" s="173">
        <f t="shared" si="12"/>
        <v>0</v>
      </c>
      <c r="K32" s="173">
        <f t="shared" si="12"/>
        <v>0</v>
      </c>
      <c r="L32" s="173">
        <f t="shared" si="12"/>
        <v>0</v>
      </c>
      <c r="M32" s="173">
        <f t="shared" si="12"/>
        <v>0</v>
      </c>
      <c r="N32" s="173">
        <f t="shared" si="12"/>
        <v>0</v>
      </c>
      <c r="O32" s="173">
        <f t="shared" si="12"/>
        <v>0</v>
      </c>
      <c r="P32" s="173">
        <f t="shared" si="12"/>
        <v>0</v>
      </c>
      <c r="Q32" s="173">
        <f t="shared" si="12"/>
        <v>0</v>
      </c>
      <c r="R32" s="173">
        <f t="shared" si="12"/>
        <v>0</v>
      </c>
      <c r="S32" s="173">
        <f t="shared" si="12"/>
        <v>0</v>
      </c>
      <c r="T32" s="173">
        <f t="shared" si="12"/>
        <v>0</v>
      </c>
      <c r="U32" s="173">
        <f t="shared" si="12"/>
        <v>0</v>
      </c>
      <c r="V32" s="173">
        <f t="shared" si="12"/>
        <v>0</v>
      </c>
      <c r="W32" s="173">
        <f t="shared" si="12"/>
        <v>0</v>
      </c>
      <c r="X32" s="173">
        <f t="shared" si="12"/>
        <v>0</v>
      </c>
      <c r="Y32" s="173">
        <f t="shared" si="12"/>
        <v>0</v>
      </c>
      <c r="Z32" s="173">
        <f t="shared" si="12"/>
        <v>0</v>
      </c>
      <c r="AA32" s="173">
        <f t="shared" si="12"/>
        <v>0</v>
      </c>
      <c r="AB32" s="173">
        <f t="shared" si="12"/>
        <v>0</v>
      </c>
      <c r="AC32" s="173">
        <f t="shared" si="12"/>
        <v>0</v>
      </c>
      <c r="AD32" s="173">
        <f t="shared" si="12"/>
        <v>0</v>
      </c>
    </row>
    <row r="33" ht="18" customHeight="1"/>
    <row r="34" spans="4:6" ht="18" customHeight="1">
      <c r="D34" s="149" t="s">
        <v>111</v>
      </c>
      <c r="F34" t="s">
        <v>110</v>
      </c>
    </row>
    <row r="35" spans="4:30" s="161" customFormat="1" ht="30" customHeight="1">
      <c r="D35" s="246" t="s">
        <v>0</v>
      </c>
      <c r="E35" s="172" t="s">
        <v>86</v>
      </c>
      <c r="F35" s="171">
        <f aca="true" t="shared" si="13" ref="F35:AD35">F66</f>
        <v>6000000</v>
      </c>
      <c r="G35" s="171">
        <f t="shared" si="13"/>
        <v>3100000</v>
      </c>
      <c r="H35" s="171">
        <f t="shared" si="13"/>
        <v>2660000</v>
      </c>
      <c r="I35" s="171">
        <f t="shared" si="13"/>
        <v>2660000</v>
      </c>
      <c r="J35" s="171">
        <f t="shared" si="13"/>
        <v>2660000</v>
      </c>
      <c r="K35" s="171">
        <f t="shared" si="13"/>
        <v>3660000</v>
      </c>
      <c r="L35" s="171">
        <f t="shared" si="13"/>
        <v>1000000</v>
      </c>
      <c r="M35" s="171">
        <f t="shared" si="13"/>
        <v>1000000</v>
      </c>
      <c r="N35" s="171">
        <f t="shared" si="13"/>
        <v>1000000</v>
      </c>
      <c r="O35" s="171">
        <f t="shared" si="13"/>
        <v>1000000</v>
      </c>
      <c r="P35" s="171">
        <f t="shared" si="13"/>
        <v>1000000</v>
      </c>
      <c r="Q35" s="171">
        <f t="shared" si="13"/>
        <v>1000000</v>
      </c>
      <c r="R35" s="171">
        <f t="shared" si="13"/>
        <v>1000000</v>
      </c>
      <c r="S35" s="171">
        <f t="shared" si="13"/>
        <v>1000000</v>
      </c>
      <c r="T35" s="171">
        <f t="shared" si="13"/>
        <v>1000000</v>
      </c>
      <c r="U35" s="171">
        <f t="shared" si="13"/>
        <v>1000000</v>
      </c>
      <c r="V35" s="171">
        <f t="shared" si="13"/>
        <v>1000000</v>
      </c>
      <c r="W35" s="171">
        <f t="shared" si="13"/>
        <v>1000000</v>
      </c>
      <c r="X35" s="171">
        <f t="shared" si="13"/>
        <v>1000000</v>
      </c>
      <c r="Y35" s="171">
        <f t="shared" si="13"/>
        <v>1000000</v>
      </c>
      <c r="Z35" s="171">
        <f t="shared" si="13"/>
        <v>1000000</v>
      </c>
      <c r="AA35" s="171">
        <f t="shared" si="13"/>
        <v>1000000</v>
      </c>
      <c r="AB35" s="171">
        <f t="shared" si="13"/>
        <v>1000000</v>
      </c>
      <c r="AC35" s="171">
        <f t="shared" si="13"/>
        <v>1000000</v>
      </c>
      <c r="AD35" s="171">
        <f t="shared" si="13"/>
        <v>1000000</v>
      </c>
    </row>
    <row r="36" spans="4:30" s="161" customFormat="1" ht="18" customHeight="1">
      <c r="D36" s="247"/>
      <c r="E36" s="168" t="s">
        <v>107</v>
      </c>
      <c r="F36" s="167">
        <v>330000</v>
      </c>
      <c r="G36" s="167">
        <v>330000</v>
      </c>
      <c r="H36" s="167">
        <v>330000</v>
      </c>
      <c r="I36" s="167">
        <v>330000</v>
      </c>
      <c r="J36" s="167">
        <v>330000</v>
      </c>
      <c r="K36" s="167">
        <v>330000</v>
      </c>
      <c r="L36" s="167">
        <v>330000</v>
      </c>
      <c r="M36" s="167">
        <v>330000</v>
      </c>
      <c r="N36" s="167">
        <v>330000</v>
      </c>
      <c r="O36" s="167">
        <v>330000</v>
      </c>
      <c r="P36" s="167">
        <v>330000</v>
      </c>
      <c r="Q36" s="167">
        <v>330000</v>
      </c>
      <c r="R36" s="167">
        <v>330000</v>
      </c>
      <c r="S36" s="167">
        <v>330000</v>
      </c>
      <c r="T36" s="167">
        <v>330000</v>
      </c>
      <c r="U36" s="167">
        <v>330000</v>
      </c>
      <c r="V36" s="167">
        <v>330000</v>
      </c>
      <c r="W36" s="167">
        <v>330000</v>
      </c>
      <c r="X36" s="167">
        <v>330000</v>
      </c>
      <c r="Y36" s="167">
        <v>330000</v>
      </c>
      <c r="Z36" s="167">
        <v>330000</v>
      </c>
      <c r="AA36" s="167">
        <v>330000</v>
      </c>
      <c r="AB36" s="167">
        <v>330000</v>
      </c>
      <c r="AC36" s="167">
        <v>330000</v>
      </c>
      <c r="AD36" s="167">
        <v>330000</v>
      </c>
    </row>
    <row r="37" spans="4:31" s="161" customFormat="1" ht="18" customHeight="1">
      <c r="D37" s="247"/>
      <c r="E37" s="168" t="s">
        <v>106</v>
      </c>
      <c r="F37" s="167">
        <v>330000</v>
      </c>
      <c r="G37" s="167">
        <v>330000</v>
      </c>
      <c r="H37" s="167">
        <v>330000</v>
      </c>
      <c r="I37" s="167">
        <v>330000</v>
      </c>
      <c r="J37" s="167">
        <v>330000</v>
      </c>
      <c r="K37" s="167">
        <v>330000</v>
      </c>
      <c r="L37" s="167">
        <v>330000</v>
      </c>
      <c r="M37" s="167">
        <v>330000</v>
      </c>
      <c r="N37" s="167">
        <v>330000</v>
      </c>
      <c r="O37" s="167">
        <v>330000</v>
      </c>
      <c r="P37" s="167">
        <v>380000</v>
      </c>
      <c r="Q37" s="167">
        <v>380000</v>
      </c>
      <c r="R37" s="167">
        <v>380000</v>
      </c>
      <c r="S37" s="167">
        <v>380000</v>
      </c>
      <c r="T37" s="167">
        <v>380000</v>
      </c>
      <c r="U37" s="167">
        <v>380000</v>
      </c>
      <c r="V37" s="167">
        <v>380000</v>
      </c>
      <c r="W37" s="167">
        <v>380000</v>
      </c>
      <c r="X37" s="167">
        <v>380000</v>
      </c>
      <c r="Y37" s="167">
        <v>380000</v>
      </c>
      <c r="Z37" s="167">
        <v>380000</v>
      </c>
      <c r="AA37" s="167">
        <v>380000</v>
      </c>
      <c r="AB37" s="167">
        <v>380000</v>
      </c>
      <c r="AC37" s="167">
        <v>380000</v>
      </c>
      <c r="AD37" s="167">
        <v>380000</v>
      </c>
      <c r="AE37" s="170">
        <v>380000</v>
      </c>
    </row>
    <row r="38" spans="4:30" s="161" customFormat="1" ht="18" customHeight="1">
      <c r="D38" s="247"/>
      <c r="E38" s="168" t="s">
        <v>105</v>
      </c>
      <c r="F38" s="167">
        <v>56000</v>
      </c>
      <c r="G38" s="167">
        <v>56000</v>
      </c>
      <c r="H38" s="167">
        <v>56000</v>
      </c>
      <c r="I38" s="167">
        <v>56000</v>
      </c>
      <c r="J38" s="167">
        <v>56000</v>
      </c>
      <c r="K38" s="167">
        <v>56000</v>
      </c>
      <c r="L38" s="167">
        <v>56000</v>
      </c>
      <c r="M38" s="167">
        <v>56000</v>
      </c>
      <c r="N38" s="167">
        <v>56000</v>
      </c>
      <c r="O38" s="167">
        <v>56000</v>
      </c>
      <c r="P38" s="167">
        <v>56000</v>
      </c>
      <c r="Q38" s="167">
        <v>56000</v>
      </c>
      <c r="R38" s="167">
        <v>56000</v>
      </c>
      <c r="S38" s="167">
        <v>56000</v>
      </c>
      <c r="T38" s="167">
        <v>56000</v>
      </c>
      <c r="U38" s="167">
        <v>56000</v>
      </c>
      <c r="V38" s="167">
        <v>56000</v>
      </c>
      <c r="W38" s="167">
        <v>56000</v>
      </c>
      <c r="X38" s="167">
        <v>56000</v>
      </c>
      <c r="Y38" s="167">
        <v>56000</v>
      </c>
      <c r="Z38" s="167">
        <v>56000</v>
      </c>
      <c r="AA38" s="167">
        <v>56000</v>
      </c>
      <c r="AB38" s="167">
        <v>56000</v>
      </c>
      <c r="AC38" s="167">
        <v>56000</v>
      </c>
      <c r="AD38" s="167">
        <v>56000</v>
      </c>
    </row>
    <row r="39" spans="4:30" s="161" customFormat="1" ht="18" customHeight="1">
      <c r="D39" s="247"/>
      <c r="E39" s="168" t="s">
        <v>104</v>
      </c>
      <c r="F39" s="169">
        <v>1050912</v>
      </c>
      <c r="G39" s="169">
        <f aca="true" t="shared" si="14" ref="G39:AD39">F80</f>
        <v>0</v>
      </c>
      <c r="H39" s="169">
        <f t="shared" si="14"/>
        <v>0</v>
      </c>
      <c r="I39" s="169">
        <f t="shared" si="14"/>
        <v>0</v>
      </c>
      <c r="J39" s="169">
        <f t="shared" si="14"/>
        <v>0</v>
      </c>
      <c r="K39" s="169">
        <f t="shared" si="14"/>
        <v>0</v>
      </c>
      <c r="L39" s="169">
        <f t="shared" si="14"/>
        <v>486820</v>
      </c>
      <c r="M39" s="169">
        <f t="shared" si="14"/>
        <v>440890</v>
      </c>
      <c r="N39" s="169">
        <f t="shared" si="14"/>
        <v>249090</v>
      </c>
      <c r="O39" s="169">
        <f t="shared" si="14"/>
        <v>249090</v>
      </c>
      <c r="P39" s="169">
        <f t="shared" si="14"/>
        <v>249090</v>
      </c>
      <c r="Q39" s="169">
        <f t="shared" si="14"/>
        <v>249090</v>
      </c>
      <c r="R39" s="169">
        <f t="shared" si="14"/>
        <v>249090</v>
      </c>
      <c r="S39" s="169">
        <f t="shared" si="14"/>
        <v>249090</v>
      </c>
      <c r="T39" s="169">
        <f t="shared" si="14"/>
        <v>249090</v>
      </c>
      <c r="U39" s="169">
        <f t="shared" si="14"/>
        <v>276065</v>
      </c>
      <c r="V39" s="169">
        <f t="shared" si="14"/>
        <v>276065</v>
      </c>
      <c r="W39" s="169">
        <f t="shared" si="14"/>
        <v>276065</v>
      </c>
      <c r="X39" s="169">
        <f t="shared" si="14"/>
        <v>276065</v>
      </c>
      <c r="Y39" s="169">
        <f t="shared" si="14"/>
        <v>276065</v>
      </c>
      <c r="Z39" s="169">
        <f t="shared" si="14"/>
        <v>276065</v>
      </c>
      <c r="AA39" s="169">
        <f t="shared" si="14"/>
        <v>276065</v>
      </c>
      <c r="AB39" s="169">
        <f t="shared" si="14"/>
        <v>276065</v>
      </c>
      <c r="AC39" s="169">
        <f t="shared" si="14"/>
        <v>276065</v>
      </c>
      <c r="AD39" s="169">
        <f t="shared" si="14"/>
        <v>276065</v>
      </c>
    </row>
    <row r="40" spans="4:30" s="161" customFormat="1" ht="18" customHeight="1">
      <c r="D40" s="247"/>
      <c r="E40" s="168" t="s">
        <v>103</v>
      </c>
      <c r="F40" s="169">
        <f>F35-F36-F37-F38-F39</f>
        <v>4233088</v>
      </c>
      <c r="G40" s="169">
        <f aca="true" t="shared" si="15" ref="G40:AD40">IF(G35-G36-G37-G38-G39&lt;0,0,G35-G36-G37-G38-G39)</f>
        <v>2384000</v>
      </c>
      <c r="H40" s="169">
        <f t="shared" si="15"/>
        <v>1944000</v>
      </c>
      <c r="I40" s="169">
        <f t="shared" si="15"/>
        <v>1944000</v>
      </c>
      <c r="J40" s="169">
        <f t="shared" si="15"/>
        <v>1944000</v>
      </c>
      <c r="K40" s="169">
        <f t="shared" si="15"/>
        <v>2944000</v>
      </c>
      <c r="L40" s="169">
        <f t="shared" si="15"/>
        <v>0</v>
      </c>
      <c r="M40" s="169">
        <f t="shared" si="15"/>
        <v>0</v>
      </c>
      <c r="N40" s="169">
        <f t="shared" si="15"/>
        <v>34910</v>
      </c>
      <c r="O40" s="169">
        <f t="shared" si="15"/>
        <v>34910</v>
      </c>
      <c r="P40" s="169">
        <f t="shared" si="15"/>
        <v>0</v>
      </c>
      <c r="Q40" s="169">
        <f t="shared" si="15"/>
        <v>0</v>
      </c>
      <c r="R40" s="169">
        <f t="shared" si="15"/>
        <v>0</v>
      </c>
      <c r="S40" s="169">
        <f t="shared" si="15"/>
        <v>0</v>
      </c>
      <c r="T40" s="169">
        <f t="shared" si="15"/>
        <v>0</v>
      </c>
      <c r="U40" s="169">
        <f t="shared" si="15"/>
        <v>0</v>
      </c>
      <c r="V40" s="169">
        <f t="shared" si="15"/>
        <v>0</v>
      </c>
      <c r="W40" s="169">
        <f t="shared" si="15"/>
        <v>0</v>
      </c>
      <c r="X40" s="169">
        <f t="shared" si="15"/>
        <v>0</v>
      </c>
      <c r="Y40" s="169">
        <f t="shared" si="15"/>
        <v>0</v>
      </c>
      <c r="Z40" s="169">
        <f t="shared" si="15"/>
        <v>0</v>
      </c>
      <c r="AA40" s="169">
        <f t="shared" si="15"/>
        <v>0</v>
      </c>
      <c r="AB40" s="169">
        <f t="shared" si="15"/>
        <v>0</v>
      </c>
      <c r="AC40" s="169">
        <f t="shared" si="15"/>
        <v>0</v>
      </c>
      <c r="AD40" s="169">
        <f t="shared" si="15"/>
        <v>0</v>
      </c>
    </row>
    <row r="41" spans="4:30" s="161" customFormat="1" ht="18" customHeight="1">
      <c r="D41" s="247"/>
      <c r="E41" s="168" t="s">
        <v>102</v>
      </c>
      <c r="F41" s="167">
        <f aca="true" t="shared" si="16" ref="F41:AD41">IF(F35&lt;819000,0,F40*0.1)</f>
        <v>423308.80000000005</v>
      </c>
      <c r="G41" s="167">
        <f t="shared" si="16"/>
        <v>238400</v>
      </c>
      <c r="H41" s="167">
        <f t="shared" si="16"/>
        <v>194400</v>
      </c>
      <c r="I41" s="167">
        <f t="shared" si="16"/>
        <v>194400</v>
      </c>
      <c r="J41" s="167">
        <f t="shared" si="16"/>
        <v>194400</v>
      </c>
      <c r="K41" s="167">
        <f t="shared" si="16"/>
        <v>294400</v>
      </c>
      <c r="L41" s="167">
        <f t="shared" si="16"/>
        <v>0</v>
      </c>
      <c r="M41" s="167">
        <f t="shared" si="16"/>
        <v>0</v>
      </c>
      <c r="N41" s="167">
        <f t="shared" si="16"/>
        <v>3491</v>
      </c>
      <c r="O41" s="167">
        <f t="shared" si="16"/>
        <v>3491</v>
      </c>
      <c r="P41" s="167">
        <f t="shared" si="16"/>
        <v>0</v>
      </c>
      <c r="Q41" s="167">
        <f t="shared" si="16"/>
        <v>0</v>
      </c>
      <c r="R41" s="167">
        <f t="shared" si="16"/>
        <v>0</v>
      </c>
      <c r="S41" s="167">
        <f t="shared" si="16"/>
        <v>0</v>
      </c>
      <c r="T41" s="167">
        <f t="shared" si="16"/>
        <v>0</v>
      </c>
      <c r="U41" s="167">
        <f t="shared" si="16"/>
        <v>0</v>
      </c>
      <c r="V41" s="167">
        <f t="shared" si="16"/>
        <v>0</v>
      </c>
      <c r="W41" s="167">
        <f t="shared" si="16"/>
        <v>0</v>
      </c>
      <c r="X41" s="167">
        <f t="shared" si="16"/>
        <v>0</v>
      </c>
      <c r="Y41" s="167">
        <f t="shared" si="16"/>
        <v>0</v>
      </c>
      <c r="Z41" s="167">
        <f t="shared" si="16"/>
        <v>0</v>
      </c>
      <c r="AA41" s="167">
        <f t="shared" si="16"/>
        <v>0</v>
      </c>
      <c r="AB41" s="167">
        <f t="shared" si="16"/>
        <v>0</v>
      </c>
      <c r="AC41" s="167">
        <f t="shared" si="16"/>
        <v>0</v>
      </c>
      <c r="AD41" s="167">
        <f t="shared" si="16"/>
        <v>0</v>
      </c>
    </row>
    <row r="42" spans="4:30" s="161" customFormat="1" ht="18" customHeight="1">
      <c r="D42" s="247"/>
      <c r="E42" s="168" t="s">
        <v>109</v>
      </c>
      <c r="F42" s="167">
        <v>2500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5000</v>
      </c>
      <c r="M42" s="167">
        <v>5000</v>
      </c>
      <c r="N42" s="167">
        <v>5000</v>
      </c>
      <c r="O42" s="167">
        <f aca="true" t="shared" si="17" ref="O42:AD42">IF((O21-P37)&gt;O40,IF(O40*0.05&gt;2500,O40*0.05,2500),(O21-P37)*0.05)</f>
        <v>2500</v>
      </c>
      <c r="P42" s="167">
        <f t="shared" si="17"/>
        <v>2500</v>
      </c>
      <c r="Q42" s="167">
        <f t="shared" si="17"/>
        <v>2500</v>
      </c>
      <c r="R42" s="167">
        <f t="shared" si="17"/>
        <v>2500</v>
      </c>
      <c r="S42" s="167">
        <f t="shared" si="17"/>
        <v>2500</v>
      </c>
      <c r="T42" s="167">
        <f t="shared" si="17"/>
        <v>2500</v>
      </c>
      <c r="U42" s="167">
        <f t="shared" si="17"/>
        <v>2500</v>
      </c>
      <c r="V42" s="167">
        <f t="shared" si="17"/>
        <v>2500</v>
      </c>
      <c r="W42" s="167">
        <f t="shared" si="17"/>
        <v>2500</v>
      </c>
      <c r="X42" s="167">
        <f t="shared" si="17"/>
        <v>2500</v>
      </c>
      <c r="Y42" s="167">
        <f t="shared" si="17"/>
        <v>2500</v>
      </c>
      <c r="Z42" s="167">
        <f t="shared" si="17"/>
        <v>2500</v>
      </c>
      <c r="AA42" s="167">
        <f t="shared" si="17"/>
        <v>2500</v>
      </c>
      <c r="AB42" s="167">
        <f t="shared" si="17"/>
        <v>2500</v>
      </c>
      <c r="AC42" s="167">
        <f t="shared" si="17"/>
        <v>2500</v>
      </c>
      <c r="AD42" s="167">
        <f t="shared" si="17"/>
        <v>2500</v>
      </c>
    </row>
    <row r="43" spans="4:30" s="161" customFormat="1" ht="18" customHeight="1">
      <c r="D43" s="247"/>
      <c r="E43" s="168" t="s">
        <v>108</v>
      </c>
      <c r="F43" s="167">
        <f aca="true" t="shared" si="18" ref="F43:AD43">IF(F41-F42&lt;0,0,F41-F42)</f>
        <v>420808.80000000005</v>
      </c>
      <c r="G43" s="167">
        <f t="shared" si="18"/>
        <v>238400</v>
      </c>
      <c r="H43" s="167">
        <f t="shared" si="18"/>
        <v>194400</v>
      </c>
      <c r="I43" s="167">
        <f t="shared" si="18"/>
        <v>194400</v>
      </c>
      <c r="J43" s="167">
        <f t="shared" si="18"/>
        <v>194400</v>
      </c>
      <c r="K43" s="167">
        <f t="shared" si="18"/>
        <v>294400</v>
      </c>
      <c r="L43" s="167">
        <f t="shared" si="18"/>
        <v>0</v>
      </c>
      <c r="M43" s="167">
        <f t="shared" si="18"/>
        <v>0</v>
      </c>
      <c r="N43" s="167">
        <f t="shared" si="18"/>
        <v>0</v>
      </c>
      <c r="O43" s="167">
        <f t="shared" si="18"/>
        <v>991</v>
      </c>
      <c r="P43" s="167">
        <f t="shared" si="18"/>
        <v>0</v>
      </c>
      <c r="Q43" s="167">
        <f t="shared" si="18"/>
        <v>0</v>
      </c>
      <c r="R43" s="167">
        <f t="shared" si="18"/>
        <v>0</v>
      </c>
      <c r="S43" s="167">
        <f t="shared" si="18"/>
        <v>0</v>
      </c>
      <c r="T43" s="167">
        <f t="shared" si="18"/>
        <v>0</v>
      </c>
      <c r="U43" s="167">
        <f t="shared" si="18"/>
        <v>0</v>
      </c>
      <c r="V43" s="167">
        <f t="shared" si="18"/>
        <v>0</v>
      </c>
      <c r="W43" s="167">
        <f t="shared" si="18"/>
        <v>0</v>
      </c>
      <c r="X43" s="167">
        <f t="shared" si="18"/>
        <v>0</v>
      </c>
      <c r="Y43" s="167">
        <f t="shared" si="18"/>
        <v>0</v>
      </c>
      <c r="Z43" s="167">
        <f t="shared" si="18"/>
        <v>0</v>
      </c>
      <c r="AA43" s="167">
        <f t="shared" si="18"/>
        <v>0</v>
      </c>
      <c r="AB43" s="167">
        <f t="shared" si="18"/>
        <v>0</v>
      </c>
      <c r="AC43" s="167">
        <f t="shared" si="18"/>
        <v>0</v>
      </c>
      <c r="AD43" s="167">
        <f t="shared" si="18"/>
        <v>0</v>
      </c>
    </row>
    <row r="44" spans="4:30" s="161" customFormat="1" ht="18" customHeight="1">
      <c r="D44" s="247"/>
      <c r="E44" s="168" t="s">
        <v>101</v>
      </c>
      <c r="F44" s="167">
        <v>5500</v>
      </c>
      <c r="G44" s="167">
        <f>IF(G35&lt;819000,0,5500)</f>
        <v>5500</v>
      </c>
      <c r="H44" s="167">
        <f aca="true" t="shared" si="19" ref="H44:AD44">IF(H35&lt;819000,0,5500)</f>
        <v>5500</v>
      </c>
      <c r="I44" s="167">
        <f t="shared" si="19"/>
        <v>5500</v>
      </c>
      <c r="J44" s="167">
        <f t="shared" si="19"/>
        <v>5500</v>
      </c>
      <c r="K44" s="167">
        <f t="shared" si="19"/>
        <v>5500</v>
      </c>
      <c r="L44" s="167">
        <f t="shared" si="19"/>
        <v>5500</v>
      </c>
      <c r="M44" s="167">
        <f t="shared" si="19"/>
        <v>5500</v>
      </c>
      <c r="N44" s="167">
        <f t="shared" si="19"/>
        <v>5500</v>
      </c>
      <c r="O44" s="167">
        <f t="shared" si="19"/>
        <v>5500</v>
      </c>
      <c r="P44" s="167">
        <f t="shared" si="19"/>
        <v>5500</v>
      </c>
      <c r="Q44" s="167">
        <f t="shared" si="19"/>
        <v>5500</v>
      </c>
      <c r="R44" s="167">
        <f t="shared" si="19"/>
        <v>5500</v>
      </c>
      <c r="S44" s="167">
        <f t="shared" si="19"/>
        <v>5500</v>
      </c>
      <c r="T44" s="167">
        <f t="shared" si="19"/>
        <v>5500</v>
      </c>
      <c r="U44" s="167">
        <f t="shared" si="19"/>
        <v>5500</v>
      </c>
      <c r="V44" s="167">
        <f t="shared" si="19"/>
        <v>5500</v>
      </c>
      <c r="W44" s="167">
        <f t="shared" si="19"/>
        <v>5500</v>
      </c>
      <c r="X44" s="167">
        <f t="shared" si="19"/>
        <v>5500</v>
      </c>
      <c r="Y44" s="167">
        <f t="shared" si="19"/>
        <v>5500</v>
      </c>
      <c r="Z44" s="167">
        <f t="shared" si="19"/>
        <v>5500</v>
      </c>
      <c r="AA44" s="167">
        <f t="shared" si="19"/>
        <v>5500</v>
      </c>
      <c r="AB44" s="167">
        <f t="shared" si="19"/>
        <v>5500</v>
      </c>
      <c r="AC44" s="167">
        <f t="shared" si="19"/>
        <v>5500</v>
      </c>
      <c r="AD44" s="167">
        <f t="shared" si="19"/>
        <v>5500</v>
      </c>
    </row>
    <row r="45" spans="4:30" s="161" customFormat="1" ht="18" customHeight="1">
      <c r="D45" s="248"/>
      <c r="E45" s="168" t="s">
        <v>100</v>
      </c>
      <c r="F45" s="167">
        <f aca="true" t="shared" si="20" ref="F45:AD45">F43+F44</f>
        <v>426308.80000000005</v>
      </c>
      <c r="G45" s="167">
        <f t="shared" si="20"/>
        <v>243900</v>
      </c>
      <c r="H45" s="167">
        <f t="shared" si="20"/>
        <v>199900</v>
      </c>
      <c r="I45" s="167">
        <f t="shared" si="20"/>
        <v>199900</v>
      </c>
      <c r="J45" s="167">
        <f t="shared" si="20"/>
        <v>199900</v>
      </c>
      <c r="K45" s="167">
        <f t="shared" si="20"/>
        <v>299900</v>
      </c>
      <c r="L45" s="167">
        <f t="shared" si="20"/>
        <v>5500</v>
      </c>
      <c r="M45" s="167">
        <f t="shared" si="20"/>
        <v>5500</v>
      </c>
      <c r="N45" s="167">
        <f t="shared" si="20"/>
        <v>5500</v>
      </c>
      <c r="O45" s="167">
        <f t="shared" si="20"/>
        <v>6491</v>
      </c>
      <c r="P45" s="167">
        <f t="shared" si="20"/>
        <v>5500</v>
      </c>
      <c r="Q45" s="167">
        <f t="shared" si="20"/>
        <v>5500</v>
      </c>
      <c r="R45" s="167">
        <f t="shared" si="20"/>
        <v>5500</v>
      </c>
      <c r="S45" s="167">
        <f t="shared" si="20"/>
        <v>5500</v>
      </c>
      <c r="T45" s="167">
        <f t="shared" si="20"/>
        <v>5500</v>
      </c>
      <c r="U45" s="167">
        <f t="shared" si="20"/>
        <v>5500</v>
      </c>
      <c r="V45" s="167">
        <f t="shared" si="20"/>
        <v>5500</v>
      </c>
      <c r="W45" s="167">
        <f t="shared" si="20"/>
        <v>5500</v>
      </c>
      <c r="X45" s="167">
        <f t="shared" si="20"/>
        <v>5500</v>
      </c>
      <c r="Y45" s="167">
        <f t="shared" si="20"/>
        <v>5500</v>
      </c>
      <c r="Z45" s="167">
        <f t="shared" si="20"/>
        <v>5500</v>
      </c>
      <c r="AA45" s="167">
        <f t="shared" si="20"/>
        <v>5500</v>
      </c>
      <c r="AB45" s="167">
        <f t="shared" si="20"/>
        <v>5500</v>
      </c>
      <c r="AC45" s="167">
        <f t="shared" si="20"/>
        <v>5500</v>
      </c>
      <c r="AD45" s="167">
        <f t="shared" si="20"/>
        <v>5500</v>
      </c>
    </row>
    <row r="46" spans="4:30" s="161" customFormat="1" ht="30" customHeight="1">
      <c r="D46" s="246" t="s">
        <v>1</v>
      </c>
      <c r="E46" s="166" t="s">
        <v>86</v>
      </c>
      <c r="F46" s="165">
        <f aca="true" t="shared" si="21" ref="F46:AD46">F69</f>
        <v>0</v>
      </c>
      <c r="G46" s="165">
        <f t="shared" si="21"/>
        <v>0</v>
      </c>
      <c r="H46" s="165">
        <f t="shared" si="21"/>
        <v>0</v>
      </c>
      <c r="I46" s="165">
        <f t="shared" si="21"/>
        <v>0</v>
      </c>
      <c r="J46" s="165">
        <f t="shared" si="21"/>
        <v>0</v>
      </c>
      <c r="K46" s="165">
        <f t="shared" si="21"/>
        <v>0</v>
      </c>
      <c r="L46" s="165">
        <f t="shared" si="21"/>
        <v>0</v>
      </c>
      <c r="M46" s="165">
        <f t="shared" si="21"/>
        <v>0</v>
      </c>
      <c r="N46" s="165">
        <f t="shared" si="21"/>
        <v>0</v>
      </c>
      <c r="O46" s="165">
        <f t="shared" si="21"/>
        <v>0</v>
      </c>
      <c r="P46" s="165">
        <f t="shared" si="21"/>
        <v>0</v>
      </c>
      <c r="Q46" s="165">
        <f t="shared" si="21"/>
        <v>0</v>
      </c>
      <c r="R46" s="165">
        <f t="shared" si="21"/>
        <v>0</v>
      </c>
      <c r="S46" s="165">
        <f t="shared" si="21"/>
        <v>0</v>
      </c>
      <c r="T46" s="165">
        <f t="shared" si="21"/>
        <v>0</v>
      </c>
      <c r="U46" s="165">
        <f t="shared" si="21"/>
        <v>0</v>
      </c>
      <c r="V46" s="165">
        <f t="shared" si="21"/>
        <v>0</v>
      </c>
      <c r="W46" s="165">
        <f t="shared" si="21"/>
        <v>0</v>
      </c>
      <c r="X46" s="165">
        <f t="shared" si="21"/>
        <v>0</v>
      </c>
      <c r="Y46" s="165">
        <f t="shared" si="21"/>
        <v>0</v>
      </c>
      <c r="Z46" s="165">
        <f t="shared" si="21"/>
        <v>0</v>
      </c>
      <c r="AA46" s="165">
        <f t="shared" si="21"/>
        <v>0</v>
      </c>
      <c r="AB46" s="165">
        <f t="shared" si="21"/>
        <v>0</v>
      </c>
      <c r="AC46" s="165">
        <f t="shared" si="21"/>
        <v>0</v>
      </c>
      <c r="AD46" s="165">
        <f t="shared" si="21"/>
        <v>0</v>
      </c>
    </row>
    <row r="47" spans="4:30" s="161" customFormat="1" ht="18" customHeight="1">
      <c r="D47" s="247"/>
      <c r="E47" s="163" t="s">
        <v>107</v>
      </c>
      <c r="F47" s="162">
        <v>330000</v>
      </c>
      <c r="G47" s="162">
        <v>330000</v>
      </c>
      <c r="H47" s="162">
        <v>330000</v>
      </c>
      <c r="I47" s="162">
        <v>330000</v>
      </c>
      <c r="J47" s="162">
        <v>330000</v>
      </c>
      <c r="K47" s="162">
        <v>330000</v>
      </c>
      <c r="L47" s="162">
        <v>330000</v>
      </c>
      <c r="M47" s="162">
        <v>330000</v>
      </c>
      <c r="N47" s="162">
        <v>330000</v>
      </c>
      <c r="O47" s="162">
        <v>330000</v>
      </c>
      <c r="P47" s="162">
        <v>330000</v>
      </c>
      <c r="Q47" s="162">
        <v>330000</v>
      </c>
      <c r="R47" s="162">
        <v>330000</v>
      </c>
      <c r="S47" s="162">
        <v>330000</v>
      </c>
      <c r="T47" s="162">
        <v>330000</v>
      </c>
      <c r="U47" s="162">
        <v>330000</v>
      </c>
      <c r="V47" s="162">
        <v>330000</v>
      </c>
      <c r="W47" s="162">
        <v>330000</v>
      </c>
      <c r="X47" s="162">
        <v>330000</v>
      </c>
      <c r="Y47" s="162">
        <v>330000</v>
      </c>
      <c r="Z47" s="162">
        <v>330000</v>
      </c>
      <c r="AA47" s="162">
        <v>330000</v>
      </c>
      <c r="AB47" s="162">
        <v>330000</v>
      </c>
      <c r="AC47" s="162">
        <v>330000</v>
      </c>
      <c r="AD47" s="162">
        <v>330000</v>
      </c>
    </row>
    <row r="48" spans="4:30" s="161" customFormat="1" ht="18" customHeight="1">
      <c r="D48" s="247"/>
      <c r="E48" s="163" t="s">
        <v>106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</row>
    <row r="49" spans="4:30" s="161" customFormat="1" ht="18" customHeight="1">
      <c r="D49" s="247"/>
      <c r="E49" s="163" t="s">
        <v>105</v>
      </c>
      <c r="F49" s="162">
        <v>56000</v>
      </c>
      <c r="G49" s="162">
        <v>56000</v>
      </c>
      <c r="H49" s="162">
        <v>56000</v>
      </c>
      <c r="I49" s="162">
        <v>56000</v>
      </c>
      <c r="J49" s="162">
        <v>56000</v>
      </c>
      <c r="K49" s="162">
        <v>56000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</row>
    <row r="50" spans="4:30" s="161" customFormat="1" ht="18" customHeight="1">
      <c r="D50" s="247"/>
      <c r="E50" s="163" t="s">
        <v>104</v>
      </c>
      <c r="F50" s="164">
        <v>0</v>
      </c>
      <c r="G50" s="164">
        <f aca="true" t="shared" si="22" ref="G50:AD50">F89</f>
        <v>0</v>
      </c>
      <c r="H50" s="164">
        <f t="shared" si="22"/>
        <v>0</v>
      </c>
      <c r="I50" s="164">
        <f t="shared" si="22"/>
        <v>0</v>
      </c>
      <c r="J50" s="164">
        <f t="shared" si="22"/>
        <v>0</v>
      </c>
      <c r="K50" s="164">
        <f t="shared" si="22"/>
        <v>0</v>
      </c>
      <c r="L50" s="164">
        <f t="shared" si="22"/>
        <v>0</v>
      </c>
      <c r="M50" s="164">
        <f t="shared" si="22"/>
        <v>0</v>
      </c>
      <c r="N50" s="164">
        <f t="shared" si="22"/>
        <v>0</v>
      </c>
      <c r="O50" s="164">
        <f t="shared" si="22"/>
        <v>0</v>
      </c>
      <c r="P50" s="164">
        <f t="shared" si="22"/>
        <v>0</v>
      </c>
      <c r="Q50" s="164">
        <f t="shared" si="22"/>
        <v>0</v>
      </c>
      <c r="R50" s="164">
        <f t="shared" si="22"/>
        <v>0</v>
      </c>
      <c r="S50" s="164">
        <f t="shared" si="22"/>
        <v>0</v>
      </c>
      <c r="T50" s="164">
        <f t="shared" si="22"/>
        <v>0</v>
      </c>
      <c r="U50" s="164">
        <f t="shared" si="22"/>
        <v>0</v>
      </c>
      <c r="V50" s="164">
        <f t="shared" si="22"/>
        <v>0</v>
      </c>
      <c r="W50" s="164">
        <f t="shared" si="22"/>
        <v>0</v>
      </c>
      <c r="X50" s="164">
        <f t="shared" si="22"/>
        <v>0</v>
      </c>
      <c r="Y50" s="164">
        <f t="shared" si="22"/>
        <v>0</v>
      </c>
      <c r="Z50" s="164">
        <f t="shared" si="22"/>
        <v>0</v>
      </c>
      <c r="AA50" s="164">
        <f t="shared" si="22"/>
        <v>0</v>
      </c>
      <c r="AB50" s="164">
        <f t="shared" si="22"/>
        <v>0</v>
      </c>
      <c r="AC50" s="164">
        <f t="shared" si="22"/>
        <v>0</v>
      </c>
      <c r="AD50" s="164">
        <f t="shared" si="22"/>
        <v>0</v>
      </c>
    </row>
    <row r="51" spans="4:30" s="161" customFormat="1" ht="18" customHeight="1">
      <c r="D51" s="247"/>
      <c r="E51" s="163" t="s">
        <v>103</v>
      </c>
      <c r="F51" s="164">
        <f aca="true" t="shared" si="23" ref="F51:AD51">IF(F46-F47-F48-F49-F50&lt;0,0,F46-F47-F48-F49-F50)</f>
        <v>0</v>
      </c>
      <c r="G51" s="164">
        <f t="shared" si="23"/>
        <v>0</v>
      </c>
      <c r="H51" s="164">
        <f t="shared" si="23"/>
        <v>0</v>
      </c>
      <c r="I51" s="164">
        <f t="shared" si="23"/>
        <v>0</v>
      </c>
      <c r="J51" s="164">
        <f t="shared" si="23"/>
        <v>0</v>
      </c>
      <c r="K51" s="164">
        <f t="shared" si="23"/>
        <v>0</v>
      </c>
      <c r="L51" s="164">
        <f t="shared" si="23"/>
        <v>0</v>
      </c>
      <c r="M51" s="164">
        <f t="shared" si="23"/>
        <v>0</v>
      </c>
      <c r="N51" s="164">
        <f t="shared" si="23"/>
        <v>0</v>
      </c>
      <c r="O51" s="164">
        <f t="shared" si="23"/>
        <v>0</v>
      </c>
      <c r="P51" s="164">
        <f t="shared" si="23"/>
        <v>0</v>
      </c>
      <c r="Q51" s="164">
        <f t="shared" si="23"/>
        <v>0</v>
      </c>
      <c r="R51" s="164">
        <f t="shared" si="23"/>
        <v>0</v>
      </c>
      <c r="S51" s="164">
        <f t="shared" si="23"/>
        <v>0</v>
      </c>
      <c r="T51" s="164">
        <f t="shared" si="23"/>
        <v>0</v>
      </c>
      <c r="U51" s="164">
        <f t="shared" si="23"/>
        <v>0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23"/>
        <v>0</v>
      </c>
      <c r="Z51" s="164">
        <f t="shared" si="23"/>
        <v>0</v>
      </c>
      <c r="AA51" s="164">
        <f t="shared" si="23"/>
        <v>0</v>
      </c>
      <c r="AB51" s="164">
        <f t="shared" si="23"/>
        <v>0</v>
      </c>
      <c r="AC51" s="164">
        <f t="shared" si="23"/>
        <v>0</v>
      </c>
      <c r="AD51" s="164">
        <f t="shared" si="23"/>
        <v>0</v>
      </c>
    </row>
    <row r="52" spans="4:30" s="161" customFormat="1" ht="18" customHeight="1">
      <c r="D52" s="247"/>
      <c r="E52" s="163" t="s">
        <v>102</v>
      </c>
      <c r="F52" s="162">
        <f>IF(F46&lt;819000,0,F51*0.1)</f>
        <v>0</v>
      </c>
      <c r="G52" s="162">
        <f aca="true" t="shared" si="24" ref="G52:AD52">IF(G46&lt;819000,0,G51*0.1)</f>
        <v>0</v>
      </c>
      <c r="H52" s="162">
        <f t="shared" si="24"/>
        <v>0</v>
      </c>
      <c r="I52" s="162">
        <f t="shared" si="24"/>
        <v>0</v>
      </c>
      <c r="J52" s="162">
        <f t="shared" si="24"/>
        <v>0</v>
      </c>
      <c r="K52" s="162">
        <f t="shared" si="24"/>
        <v>0</v>
      </c>
      <c r="L52" s="162">
        <f t="shared" si="24"/>
        <v>0</v>
      </c>
      <c r="M52" s="162">
        <f t="shared" si="24"/>
        <v>0</v>
      </c>
      <c r="N52" s="162">
        <f t="shared" si="24"/>
        <v>0</v>
      </c>
      <c r="O52" s="162">
        <f t="shared" si="24"/>
        <v>0</v>
      </c>
      <c r="P52" s="162">
        <f t="shared" si="24"/>
        <v>0</v>
      </c>
      <c r="Q52" s="162">
        <f t="shared" si="24"/>
        <v>0</v>
      </c>
      <c r="R52" s="162">
        <f t="shared" si="24"/>
        <v>0</v>
      </c>
      <c r="S52" s="162">
        <f t="shared" si="24"/>
        <v>0</v>
      </c>
      <c r="T52" s="162">
        <f t="shared" si="24"/>
        <v>0</v>
      </c>
      <c r="U52" s="162">
        <f t="shared" si="24"/>
        <v>0</v>
      </c>
      <c r="V52" s="162">
        <f t="shared" si="24"/>
        <v>0</v>
      </c>
      <c r="W52" s="162">
        <f t="shared" si="24"/>
        <v>0</v>
      </c>
      <c r="X52" s="162">
        <f t="shared" si="24"/>
        <v>0</v>
      </c>
      <c r="Y52" s="162">
        <f t="shared" si="24"/>
        <v>0</v>
      </c>
      <c r="Z52" s="162">
        <f t="shared" si="24"/>
        <v>0</v>
      </c>
      <c r="AA52" s="162">
        <f t="shared" si="24"/>
        <v>0</v>
      </c>
      <c r="AB52" s="162">
        <f t="shared" si="24"/>
        <v>0</v>
      </c>
      <c r="AC52" s="162">
        <f t="shared" si="24"/>
        <v>0</v>
      </c>
      <c r="AD52" s="162">
        <f t="shared" si="24"/>
        <v>0</v>
      </c>
    </row>
    <row r="53" spans="4:30" s="161" customFormat="1" ht="18" customHeight="1">
      <c r="D53" s="247"/>
      <c r="E53" s="163" t="s">
        <v>101</v>
      </c>
      <c r="F53" s="162">
        <f aca="true" t="shared" si="25" ref="F53:AD53">IF(F46&lt;910000,0,4000)</f>
        <v>0</v>
      </c>
      <c r="G53" s="162">
        <f t="shared" si="25"/>
        <v>0</v>
      </c>
      <c r="H53" s="162">
        <f t="shared" si="25"/>
        <v>0</v>
      </c>
      <c r="I53" s="162">
        <f t="shared" si="25"/>
        <v>0</v>
      </c>
      <c r="J53" s="162">
        <f t="shared" si="25"/>
        <v>0</v>
      </c>
      <c r="K53" s="162">
        <f t="shared" si="25"/>
        <v>0</v>
      </c>
      <c r="L53" s="162">
        <f t="shared" si="25"/>
        <v>0</v>
      </c>
      <c r="M53" s="162">
        <f t="shared" si="25"/>
        <v>0</v>
      </c>
      <c r="N53" s="162">
        <f t="shared" si="25"/>
        <v>0</v>
      </c>
      <c r="O53" s="162">
        <f t="shared" si="25"/>
        <v>0</v>
      </c>
      <c r="P53" s="162">
        <f t="shared" si="25"/>
        <v>0</v>
      </c>
      <c r="Q53" s="162">
        <f t="shared" si="25"/>
        <v>0</v>
      </c>
      <c r="R53" s="162">
        <f t="shared" si="25"/>
        <v>0</v>
      </c>
      <c r="S53" s="162">
        <f t="shared" si="25"/>
        <v>0</v>
      </c>
      <c r="T53" s="162">
        <f t="shared" si="25"/>
        <v>0</v>
      </c>
      <c r="U53" s="162">
        <f t="shared" si="25"/>
        <v>0</v>
      </c>
      <c r="V53" s="162">
        <f t="shared" si="25"/>
        <v>0</v>
      </c>
      <c r="W53" s="162">
        <f t="shared" si="25"/>
        <v>0</v>
      </c>
      <c r="X53" s="162">
        <f t="shared" si="25"/>
        <v>0</v>
      </c>
      <c r="Y53" s="162">
        <f t="shared" si="25"/>
        <v>0</v>
      </c>
      <c r="Z53" s="162">
        <f t="shared" si="25"/>
        <v>0</v>
      </c>
      <c r="AA53" s="162">
        <f t="shared" si="25"/>
        <v>0</v>
      </c>
      <c r="AB53" s="162">
        <f t="shared" si="25"/>
        <v>0</v>
      </c>
      <c r="AC53" s="162">
        <f t="shared" si="25"/>
        <v>0</v>
      </c>
      <c r="AD53" s="162">
        <f t="shared" si="25"/>
        <v>0</v>
      </c>
    </row>
    <row r="54" spans="4:30" s="161" customFormat="1" ht="18" customHeight="1">
      <c r="D54" s="248"/>
      <c r="E54" s="163" t="s">
        <v>100</v>
      </c>
      <c r="F54" s="162">
        <f aca="true" t="shared" si="26" ref="F54:AD54">F52+F53</f>
        <v>0</v>
      </c>
      <c r="G54" s="162">
        <f t="shared" si="26"/>
        <v>0</v>
      </c>
      <c r="H54" s="162">
        <f t="shared" si="26"/>
        <v>0</v>
      </c>
      <c r="I54" s="162">
        <f t="shared" si="26"/>
        <v>0</v>
      </c>
      <c r="J54" s="162">
        <f t="shared" si="26"/>
        <v>0</v>
      </c>
      <c r="K54" s="162">
        <f t="shared" si="26"/>
        <v>0</v>
      </c>
      <c r="L54" s="162">
        <f t="shared" si="26"/>
        <v>0</v>
      </c>
      <c r="M54" s="162">
        <f t="shared" si="26"/>
        <v>0</v>
      </c>
      <c r="N54" s="162">
        <f t="shared" si="26"/>
        <v>0</v>
      </c>
      <c r="O54" s="162">
        <f t="shared" si="26"/>
        <v>0</v>
      </c>
      <c r="P54" s="162">
        <f t="shared" si="26"/>
        <v>0</v>
      </c>
      <c r="Q54" s="162">
        <f t="shared" si="26"/>
        <v>0</v>
      </c>
      <c r="R54" s="162">
        <f t="shared" si="26"/>
        <v>0</v>
      </c>
      <c r="S54" s="162">
        <f t="shared" si="26"/>
        <v>0</v>
      </c>
      <c r="T54" s="162">
        <f t="shared" si="26"/>
        <v>0</v>
      </c>
      <c r="U54" s="162">
        <f t="shared" si="26"/>
        <v>0</v>
      </c>
      <c r="V54" s="162">
        <f t="shared" si="26"/>
        <v>0</v>
      </c>
      <c r="W54" s="162">
        <f t="shared" si="26"/>
        <v>0</v>
      </c>
      <c r="X54" s="162">
        <f t="shared" si="26"/>
        <v>0</v>
      </c>
      <c r="Y54" s="162">
        <f t="shared" si="26"/>
        <v>0</v>
      </c>
      <c r="Z54" s="162">
        <f t="shared" si="26"/>
        <v>0</v>
      </c>
      <c r="AA54" s="162">
        <f t="shared" si="26"/>
        <v>0</v>
      </c>
      <c r="AB54" s="162">
        <f t="shared" si="26"/>
        <v>0</v>
      </c>
      <c r="AC54" s="162">
        <f t="shared" si="26"/>
        <v>0</v>
      </c>
      <c r="AD54" s="162">
        <f t="shared" si="26"/>
        <v>0</v>
      </c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27" ref="F56:AD56">$C$56*10000*0.014+$C$57*10000*0.014/6</f>
        <v>61600</v>
      </c>
      <c r="G56" s="150">
        <f t="shared" si="27"/>
        <v>61600</v>
      </c>
      <c r="H56" s="150">
        <f t="shared" si="27"/>
        <v>61600</v>
      </c>
      <c r="I56" s="150">
        <f t="shared" si="27"/>
        <v>61600</v>
      </c>
      <c r="J56" s="150">
        <f t="shared" si="27"/>
        <v>61600</v>
      </c>
      <c r="K56" s="150">
        <f t="shared" si="27"/>
        <v>61600</v>
      </c>
      <c r="L56" s="150">
        <f t="shared" si="27"/>
        <v>61600</v>
      </c>
      <c r="M56" s="150">
        <f t="shared" si="27"/>
        <v>61600</v>
      </c>
      <c r="N56" s="150">
        <f t="shared" si="27"/>
        <v>61600</v>
      </c>
      <c r="O56" s="150">
        <f t="shared" si="27"/>
        <v>61600</v>
      </c>
      <c r="P56" s="150">
        <f t="shared" si="27"/>
        <v>61600</v>
      </c>
      <c r="Q56" s="150">
        <f t="shared" si="27"/>
        <v>61600</v>
      </c>
      <c r="R56" s="150">
        <f t="shared" si="27"/>
        <v>61600</v>
      </c>
      <c r="S56" s="150">
        <f t="shared" si="27"/>
        <v>61600</v>
      </c>
      <c r="T56" s="150">
        <f t="shared" si="27"/>
        <v>61600</v>
      </c>
      <c r="U56" s="150">
        <f t="shared" si="27"/>
        <v>61600</v>
      </c>
      <c r="V56" s="150">
        <f t="shared" si="27"/>
        <v>61600</v>
      </c>
      <c r="W56" s="150">
        <f t="shared" si="27"/>
        <v>61600</v>
      </c>
      <c r="X56" s="150">
        <f t="shared" si="27"/>
        <v>61600</v>
      </c>
      <c r="Y56" s="150">
        <f t="shared" si="27"/>
        <v>61600</v>
      </c>
      <c r="Z56" s="150">
        <f t="shared" si="27"/>
        <v>61600</v>
      </c>
      <c r="AA56" s="150">
        <f t="shared" si="27"/>
        <v>61600</v>
      </c>
      <c r="AB56" s="150">
        <f t="shared" si="27"/>
        <v>61600</v>
      </c>
      <c r="AC56" s="150">
        <f t="shared" si="27"/>
        <v>61600</v>
      </c>
      <c r="AD56" s="150">
        <f t="shared" si="27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28" ref="F57:AD57">$C$56*10000*0.003+$C$57*10000*0.003/3</f>
        <v>19200</v>
      </c>
      <c r="G57" s="150">
        <f t="shared" si="28"/>
        <v>19200</v>
      </c>
      <c r="H57" s="150">
        <f t="shared" si="28"/>
        <v>19200</v>
      </c>
      <c r="I57" s="150">
        <f t="shared" si="28"/>
        <v>19200</v>
      </c>
      <c r="J57" s="150">
        <f t="shared" si="28"/>
        <v>19200</v>
      </c>
      <c r="K57" s="150">
        <f t="shared" si="28"/>
        <v>19200</v>
      </c>
      <c r="L57" s="150">
        <f t="shared" si="28"/>
        <v>19200</v>
      </c>
      <c r="M57" s="150">
        <f t="shared" si="28"/>
        <v>19200</v>
      </c>
      <c r="N57" s="150">
        <f t="shared" si="28"/>
        <v>19200</v>
      </c>
      <c r="O57" s="150">
        <f t="shared" si="28"/>
        <v>19200</v>
      </c>
      <c r="P57" s="150">
        <f t="shared" si="28"/>
        <v>19200</v>
      </c>
      <c r="Q57" s="150">
        <f t="shared" si="28"/>
        <v>19200</v>
      </c>
      <c r="R57" s="150">
        <f t="shared" si="28"/>
        <v>19200</v>
      </c>
      <c r="S57" s="150">
        <f t="shared" si="28"/>
        <v>19200</v>
      </c>
      <c r="T57" s="150">
        <f t="shared" si="28"/>
        <v>19200</v>
      </c>
      <c r="U57" s="150">
        <f t="shared" si="28"/>
        <v>19200</v>
      </c>
      <c r="V57" s="150">
        <f t="shared" si="28"/>
        <v>19200</v>
      </c>
      <c r="W57" s="150">
        <f t="shared" si="28"/>
        <v>19200</v>
      </c>
      <c r="X57" s="150">
        <f t="shared" si="28"/>
        <v>19200</v>
      </c>
      <c r="Y57" s="150">
        <f t="shared" si="28"/>
        <v>19200</v>
      </c>
      <c r="Z57" s="150">
        <f t="shared" si="28"/>
        <v>19200</v>
      </c>
      <c r="AA57" s="150">
        <f t="shared" si="28"/>
        <v>19200</v>
      </c>
      <c r="AB57" s="150">
        <f t="shared" si="28"/>
        <v>19200</v>
      </c>
      <c r="AC57" s="150">
        <f t="shared" si="28"/>
        <v>19200</v>
      </c>
      <c r="AD57" s="150">
        <f t="shared" si="28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29" ref="F63:AD63">F54+F45+F32+F25+F56+F57+F60</f>
        <v>851195.8</v>
      </c>
      <c r="G63" s="150">
        <f t="shared" si="29"/>
        <v>386200</v>
      </c>
      <c r="H63" s="150">
        <f t="shared" si="29"/>
        <v>342200</v>
      </c>
      <c r="I63" s="150">
        <f t="shared" si="29"/>
        <v>342200</v>
      </c>
      <c r="J63" s="150">
        <f t="shared" si="29"/>
        <v>406200</v>
      </c>
      <c r="K63" s="150">
        <f t="shared" si="29"/>
        <v>380700</v>
      </c>
      <c r="L63" s="150">
        <f t="shared" si="29"/>
        <v>86300</v>
      </c>
      <c r="M63" s="150">
        <f t="shared" si="29"/>
        <v>86300</v>
      </c>
      <c r="N63" s="150">
        <f t="shared" si="29"/>
        <v>86300</v>
      </c>
      <c r="O63" s="150">
        <f t="shared" si="29"/>
        <v>87291</v>
      </c>
      <c r="P63" s="150">
        <f t="shared" si="29"/>
        <v>86300</v>
      </c>
      <c r="Q63" s="150">
        <f t="shared" si="29"/>
        <v>86300</v>
      </c>
      <c r="R63" s="150">
        <f t="shared" si="29"/>
        <v>86300</v>
      </c>
      <c r="S63" s="150">
        <f t="shared" si="29"/>
        <v>86300</v>
      </c>
      <c r="T63" s="150">
        <f t="shared" si="29"/>
        <v>86300</v>
      </c>
      <c r="U63" s="150">
        <f t="shared" si="29"/>
        <v>86300</v>
      </c>
      <c r="V63" s="150">
        <f t="shared" si="29"/>
        <v>86300</v>
      </c>
      <c r="W63" s="150">
        <f t="shared" si="29"/>
        <v>86300</v>
      </c>
      <c r="X63" s="150">
        <f t="shared" si="29"/>
        <v>86300</v>
      </c>
      <c r="Y63" s="150">
        <f t="shared" si="29"/>
        <v>86300</v>
      </c>
      <c r="Z63" s="150">
        <f t="shared" si="29"/>
        <v>86300</v>
      </c>
      <c r="AA63" s="150">
        <f t="shared" si="29"/>
        <v>86300</v>
      </c>
      <c r="AB63" s="150">
        <f t="shared" si="29"/>
        <v>86300</v>
      </c>
      <c r="AC63" s="150">
        <f t="shared" si="29"/>
        <v>86300</v>
      </c>
      <c r="AD63" s="150">
        <f t="shared" si="29"/>
        <v>86300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88</v>
      </c>
      <c r="T65" s="139" t="s">
        <v>87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30" ref="G66:AD66">F11</f>
        <v>3100000</v>
      </c>
      <c r="H66" s="144">
        <f t="shared" si="30"/>
        <v>2660000</v>
      </c>
      <c r="I66" s="144">
        <f t="shared" si="30"/>
        <v>2660000</v>
      </c>
      <c r="J66" s="144">
        <f t="shared" si="30"/>
        <v>2660000</v>
      </c>
      <c r="K66" s="144">
        <f t="shared" si="30"/>
        <v>3660000</v>
      </c>
      <c r="L66" s="144">
        <f t="shared" si="30"/>
        <v>1000000</v>
      </c>
      <c r="M66" s="144">
        <f t="shared" si="30"/>
        <v>1000000</v>
      </c>
      <c r="N66" s="144">
        <f t="shared" si="30"/>
        <v>1000000</v>
      </c>
      <c r="O66" s="144">
        <f t="shared" si="30"/>
        <v>1000000</v>
      </c>
      <c r="P66" s="144">
        <f t="shared" si="30"/>
        <v>1000000</v>
      </c>
      <c r="Q66" s="144">
        <f t="shared" si="30"/>
        <v>1000000</v>
      </c>
      <c r="R66" s="144">
        <f t="shared" si="30"/>
        <v>1000000</v>
      </c>
      <c r="S66" s="144">
        <f t="shared" si="30"/>
        <v>1000000</v>
      </c>
      <c r="T66" s="144">
        <f t="shared" si="30"/>
        <v>1000000</v>
      </c>
      <c r="U66" s="144">
        <f t="shared" si="30"/>
        <v>1000000</v>
      </c>
      <c r="V66" s="144">
        <f t="shared" si="30"/>
        <v>1000000</v>
      </c>
      <c r="W66" s="144">
        <f t="shared" si="30"/>
        <v>1000000</v>
      </c>
      <c r="X66" s="144">
        <f t="shared" si="30"/>
        <v>1000000</v>
      </c>
      <c r="Y66" s="144">
        <f t="shared" si="30"/>
        <v>1000000</v>
      </c>
      <c r="Z66" s="144">
        <f t="shared" si="30"/>
        <v>1000000</v>
      </c>
      <c r="AA66" s="144">
        <f t="shared" si="30"/>
        <v>1000000</v>
      </c>
      <c r="AB66" s="144">
        <f t="shared" si="30"/>
        <v>1000000</v>
      </c>
      <c r="AC66" s="144">
        <f t="shared" si="30"/>
        <v>1000000</v>
      </c>
      <c r="AD66" s="144">
        <f t="shared" si="30"/>
        <v>1000000</v>
      </c>
    </row>
    <row r="67" spans="4:30" ht="18" customHeight="1">
      <c r="D67" s="238"/>
      <c r="E67" s="9" t="s">
        <v>85</v>
      </c>
      <c r="F67" s="144">
        <f aca="true" t="shared" si="31" ref="F67:AD67">IF(F66&gt;330000,330000,F66)</f>
        <v>330000</v>
      </c>
      <c r="G67" s="144">
        <f t="shared" si="31"/>
        <v>330000</v>
      </c>
      <c r="H67" s="144">
        <f t="shared" si="31"/>
        <v>330000</v>
      </c>
      <c r="I67" s="144">
        <f t="shared" si="31"/>
        <v>330000</v>
      </c>
      <c r="J67" s="144">
        <f t="shared" si="31"/>
        <v>330000</v>
      </c>
      <c r="K67" s="144">
        <f t="shared" si="31"/>
        <v>330000</v>
      </c>
      <c r="L67" s="144">
        <f t="shared" si="31"/>
        <v>330000</v>
      </c>
      <c r="M67" s="144">
        <f t="shared" si="31"/>
        <v>330000</v>
      </c>
      <c r="N67" s="144">
        <f t="shared" si="31"/>
        <v>330000</v>
      </c>
      <c r="O67" s="144">
        <f t="shared" si="31"/>
        <v>330000</v>
      </c>
      <c r="P67" s="144">
        <f t="shared" si="31"/>
        <v>330000</v>
      </c>
      <c r="Q67" s="144">
        <f t="shared" si="31"/>
        <v>330000</v>
      </c>
      <c r="R67" s="144">
        <f t="shared" si="31"/>
        <v>330000</v>
      </c>
      <c r="S67" s="144">
        <f t="shared" si="31"/>
        <v>330000</v>
      </c>
      <c r="T67" s="144">
        <f t="shared" si="31"/>
        <v>330000</v>
      </c>
      <c r="U67" s="144">
        <f t="shared" si="31"/>
        <v>330000</v>
      </c>
      <c r="V67" s="144">
        <f t="shared" si="31"/>
        <v>330000</v>
      </c>
      <c r="W67" s="144">
        <f t="shared" si="31"/>
        <v>330000</v>
      </c>
      <c r="X67" s="144">
        <f t="shared" si="31"/>
        <v>330000</v>
      </c>
      <c r="Y67" s="144">
        <f t="shared" si="31"/>
        <v>330000</v>
      </c>
      <c r="Z67" s="144">
        <f t="shared" si="31"/>
        <v>330000</v>
      </c>
      <c r="AA67" s="144">
        <f t="shared" si="31"/>
        <v>330000</v>
      </c>
      <c r="AB67" s="144">
        <f t="shared" si="31"/>
        <v>330000</v>
      </c>
      <c r="AC67" s="144">
        <f t="shared" si="31"/>
        <v>330000</v>
      </c>
      <c r="AD67" s="144">
        <f t="shared" si="31"/>
        <v>330000</v>
      </c>
    </row>
    <row r="68" spans="4:30" ht="18" customHeight="1">
      <c r="D68" s="224"/>
      <c r="E68" s="9" t="s">
        <v>84</v>
      </c>
      <c r="F68" s="144">
        <f aca="true" t="shared" si="32" ref="F68:AD68">F66-F67</f>
        <v>5670000</v>
      </c>
      <c r="G68" s="144">
        <f t="shared" si="32"/>
        <v>2770000</v>
      </c>
      <c r="H68" s="144">
        <f t="shared" si="32"/>
        <v>2330000</v>
      </c>
      <c r="I68" s="144">
        <f t="shared" si="32"/>
        <v>2330000</v>
      </c>
      <c r="J68" s="144">
        <f t="shared" si="32"/>
        <v>2330000</v>
      </c>
      <c r="K68" s="144">
        <f t="shared" si="32"/>
        <v>3330000</v>
      </c>
      <c r="L68" s="144">
        <f t="shared" si="32"/>
        <v>670000</v>
      </c>
      <c r="M68" s="144">
        <f t="shared" si="32"/>
        <v>670000</v>
      </c>
      <c r="N68" s="144">
        <f t="shared" si="32"/>
        <v>670000</v>
      </c>
      <c r="O68" s="144">
        <f t="shared" si="32"/>
        <v>670000</v>
      </c>
      <c r="P68" s="144">
        <f t="shared" si="32"/>
        <v>670000</v>
      </c>
      <c r="Q68" s="144">
        <f t="shared" si="32"/>
        <v>670000</v>
      </c>
      <c r="R68" s="144">
        <f t="shared" si="32"/>
        <v>670000</v>
      </c>
      <c r="S68" s="144">
        <f t="shared" si="32"/>
        <v>670000</v>
      </c>
      <c r="T68" s="144">
        <f t="shared" si="32"/>
        <v>670000</v>
      </c>
      <c r="U68" s="144">
        <f t="shared" si="32"/>
        <v>670000</v>
      </c>
      <c r="V68" s="144">
        <f t="shared" si="32"/>
        <v>670000</v>
      </c>
      <c r="W68" s="144">
        <f t="shared" si="32"/>
        <v>670000</v>
      </c>
      <c r="X68" s="144">
        <f t="shared" si="32"/>
        <v>670000</v>
      </c>
      <c r="Y68" s="144">
        <f t="shared" si="32"/>
        <v>670000</v>
      </c>
      <c r="Z68" s="144">
        <f t="shared" si="32"/>
        <v>670000</v>
      </c>
      <c r="AA68" s="144">
        <f t="shared" si="32"/>
        <v>670000</v>
      </c>
      <c r="AB68" s="144">
        <f t="shared" si="32"/>
        <v>670000</v>
      </c>
      <c r="AC68" s="144">
        <f t="shared" si="32"/>
        <v>670000</v>
      </c>
      <c r="AD68" s="144">
        <f t="shared" si="32"/>
        <v>670000</v>
      </c>
    </row>
    <row r="69" spans="4:30" ht="30" customHeight="1">
      <c r="D69" s="237" t="s">
        <v>1</v>
      </c>
      <c r="E69" s="147" t="s">
        <v>86</v>
      </c>
      <c r="F69" s="144">
        <f aca="true" t="shared" si="33" ref="F69:AD69">F16</f>
        <v>0</v>
      </c>
      <c r="G69" s="144">
        <f t="shared" si="33"/>
        <v>0</v>
      </c>
      <c r="H69" s="144">
        <f t="shared" si="33"/>
        <v>0</v>
      </c>
      <c r="I69" s="144">
        <f t="shared" si="33"/>
        <v>0</v>
      </c>
      <c r="J69" s="144">
        <f t="shared" si="33"/>
        <v>0</v>
      </c>
      <c r="K69" s="144">
        <f t="shared" si="33"/>
        <v>0</v>
      </c>
      <c r="L69" s="144">
        <f t="shared" si="33"/>
        <v>0</v>
      </c>
      <c r="M69" s="144">
        <f t="shared" si="33"/>
        <v>0</v>
      </c>
      <c r="N69" s="144">
        <f t="shared" si="33"/>
        <v>0</v>
      </c>
      <c r="O69" s="144">
        <f t="shared" si="33"/>
        <v>0</v>
      </c>
      <c r="P69" s="144">
        <f t="shared" si="33"/>
        <v>0</v>
      </c>
      <c r="Q69" s="144">
        <f t="shared" si="33"/>
        <v>0</v>
      </c>
      <c r="R69" s="144">
        <f t="shared" si="33"/>
        <v>0</v>
      </c>
      <c r="S69" s="144">
        <f t="shared" si="33"/>
        <v>0</v>
      </c>
      <c r="T69" s="144">
        <f t="shared" si="33"/>
        <v>0</v>
      </c>
      <c r="U69" s="144">
        <f t="shared" si="33"/>
        <v>0</v>
      </c>
      <c r="V69" s="144">
        <f t="shared" si="33"/>
        <v>0</v>
      </c>
      <c r="W69" s="144">
        <f t="shared" si="33"/>
        <v>0</v>
      </c>
      <c r="X69" s="144">
        <f t="shared" si="33"/>
        <v>0</v>
      </c>
      <c r="Y69" s="144">
        <f t="shared" si="33"/>
        <v>0</v>
      </c>
      <c r="Z69" s="144">
        <f t="shared" si="33"/>
        <v>0</v>
      </c>
      <c r="AA69" s="144">
        <f t="shared" si="33"/>
        <v>0</v>
      </c>
      <c r="AB69" s="144">
        <f t="shared" si="33"/>
        <v>0</v>
      </c>
      <c r="AC69" s="144">
        <f t="shared" si="33"/>
        <v>0</v>
      </c>
      <c r="AD69" s="144">
        <f t="shared" si="33"/>
        <v>0</v>
      </c>
    </row>
    <row r="70" spans="4:30" ht="18" customHeight="1">
      <c r="D70" s="238"/>
      <c r="E70" s="9" t="s">
        <v>85</v>
      </c>
      <c r="F70" s="144">
        <f aca="true" t="shared" si="34" ref="F70:AD70">IF(F69&gt;330000,330000,F69)</f>
        <v>0</v>
      </c>
      <c r="G70" s="144">
        <f t="shared" si="34"/>
        <v>0</v>
      </c>
      <c r="H70" s="144">
        <f t="shared" si="34"/>
        <v>0</v>
      </c>
      <c r="I70" s="144">
        <f t="shared" si="34"/>
        <v>0</v>
      </c>
      <c r="J70" s="144">
        <f t="shared" si="34"/>
        <v>0</v>
      </c>
      <c r="K70" s="144">
        <f t="shared" si="34"/>
        <v>0</v>
      </c>
      <c r="L70" s="144">
        <f t="shared" si="34"/>
        <v>0</v>
      </c>
      <c r="M70" s="144">
        <f t="shared" si="34"/>
        <v>0</v>
      </c>
      <c r="N70" s="144">
        <f t="shared" si="34"/>
        <v>0</v>
      </c>
      <c r="O70" s="144">
        <f t="shared" si="34"/>
        <v>0</v>
      </c>
      <c r="P70" s="144">
        <f t="shared" si="34"/>
        <v>0</v>
      </c>
      <c r="Q70" s="144">
        <f t="shared" si="34"/>
        <v>0</v>
      </c>
      <c r="R70" s="144">
        <f t="shared" si="34"/>
        <v>0</v>
      </c>
      <c r="S70" s="144">
        <f t="shared" si="34"/>
        <v>0</v>
      </c>
      <c r="T70" s="144">
        <f t="shared" si="34"/>
        <v>0</v>
      </c>
      <c r="U70" s="144">
        <f t="shared" si="34"/>
        <v>0</v>
      </c>
      <c r="V70" s="144">
        <f t="shared" si="34"/>
        <v>0</v>
      </c>
      <c r="W70" s="144">
        <f t="shared" si="34"/>
        <v>0</v>
      </c>
      <c r="X70" s="144">
        <f t="shared" si="34"/>
        <v>0</v>
      </c>
      <c r="Y70" s="144">
        <f t="shared" si="34"/>
        <v>0</v>
      </c>
      <c r="Z70" s="144">
        <f t="shared" si="34"/>
        <v>0</v>
      </c>
      <c r="AA70" s="144">
        <f t="shared" si="34"/>
        <v>0</v>
      </c>
      <c r="AB70" s="144">
        <f t="shared" si="34"/>
        <v>0</v>
      </c>
      <c r="AC70" s="144">
        <f t="shared" si="34"/>
        <v>0</v>
      </c>
      <c r="AD70" s="144">
        <f t="shared" si="34"/>
        <v>0</v>
      </c>
    </row>
    <row r="71" spans="4:30" ht="18" customHeight="1">
      <c r="D71" s="224"/>
      <c r="E71" s="9" t="s">
        <v>84</v>
      </c>
      <c r="F71" s="144">
        <f aca="true" t="shared" si="35" ref="F71:AD71">F69-F70</f>
        <v>0</v>
      </c>
      <c r="G71" s="144">
        <f t="shared" si="35"/>
        <v>0</v>
      </c>
      <c r="H71" s="144">
        <f t="shared" si="35"/>
        <v>0</v>
      </c>
      <c r="I71" s="144">
        <f t="shared" si="35"/>
        <v>0</v>
      </c>
      <c r="J71" s="144">
        <f t="shared" si="35"/>
        <v>0</v>
      </c>
      <c r="K71" s="144">
        <f t="shared" si="35"/>
        <v>0</v>
      </c>
      <c r="L71" s="144">
        <f t="shared" si="35"/>
        <v>0</v>
      </c>
      <c r="M71" s="144">
        <f t="shared" si="35"/>
        <v>0</v>
      </c>
      <c r="N71" s="144">
        <f t="shared" si="35"/>
        <v>0</v>
      </c>
      <c r="O71" s="144">
        <f t="shared" si="35"/>
        <v>0</v>
      </c>
      <c r="P71" s="144">
        <f t="shared" si="35"/>
        <v>0</v>
      </c>
      <c r="Q71" s="144">
        <f t="shared" si="35"/>
        <v>0</v>
      </c>
      <c r="R71" s="144">
        <f t="shared" si="35"/>
        <v>0</v>
      </c>
      <c r="S71" s="144">
        <f t="shared" si="35"/>
        <v>0</v>
      </c>
      <c r="T71" s="144">
        <f t="shared" si="35"/>
        <v>0</v>
      </c>
      <c r="U71" s="144">
        <f t="shared" si="35"/>
        <v>0</v>
      </c>
      <c r="V71" s="144">
        <f t="shared" si="35"/>
        <v>0</v>
      </c>
      <c r="W71" s="144">
        <f t="shared" si="35"/>
        <v>0</v>
      </c>
      <c r="X71" s="144">
        <f t="shared" si="35"/>
        <v>0</v>
      </c>
      <c r="Y71" s="144">
        <f t="shared" si="35"/>
        <v>0</v>
      </c>
      <c r="Z71" s="144">
        <f t="shared" si="35"/>
        <v>0</v>
      </c>
      <c r="AA71" s="144">
        <f t="shared" si="35"/>
        <v>0</v>
      </c>
      <c r="AB71" s="144">
        <f t="shared" si="35"/>
        <v>0</v>
      </c>
      <c r="AC71" s="144">
        <f t="shared" si="35"/>
        <v>0</v>
      </c>
      <c r="AD71" s="144">
        <f t="shared" si="35"/>
        <v>0</v>
      </c>
    </row>
    <row r="72" spans="4:30" ht="18" customHeight="1">
      <c r="D72" s="9" t="s">
        <v>75</v>
      </c>
      <c r="E72" s="9" t="s">
        <v>84</v>
      </c>
      <c r="F72" s="144">
        <f aca="true" t="shared" si="36" ref="F72:AD72">F68+F71</f>
        <v>5670000</v>
      </c>
      <c r="G72" s="144">
        <f t="shared" si="36"/>
        <v>2770000</v>
      </c>
      <c r="H72" s="144">
        <f t="shared" si="36"/>
        <v>2330000</v>
      </c>
      <c r="I72" s="144">
        <f t="shared" si="36"/>
        <v>2330000</v>
      </c>
      <c r="J72" s="144">
        <f t="shared" si="36"/>
        <v>2330000</v>
      </c>
      <c r="K72" s="144">
        <f t="shared" si="36"/>
        <v>3330000</v>
      </c>
      <c r="L72" s="144">
        <f t="shared" si="36"/>
        <v>670000</v>
      </c>
      <c r="M72" s="144">
        <f t="shared" si="36"/>
        <v>670000</v>
      </c>
      <c r="N72" s="144">
        <f t="shared" si="36"/>
        <v>670000</v>
      </c>
      <c r="O72" s="144">
        <f t="shared" si="36"/>
        <v>670000</v>
      </c>
      <c r="P72" s="144">
        <f t="shared" si="36"/>
        <v>670000</v>
      </c>
      <c r="Q72" s="144">
        <f t="shared" si="36"/>
        <v>670000</v>
      </c>
      <c r="R72" s="144">
        <f t="shared" si="36"/>
        <v>670000</v>
      </c>
      <c r="S72" s="144">
        <f t="shared" si="36"/>
        <v>670000</v>
      </c>
      <c r="T72" s="144">
        <f t="shared" si="36"/>
        <v>670000</v>
      </c>
      <c r="U72" s="144">
        <f t="shared" si="36"/>
        <v>670000</v>
      </c>
      <c r="V72" s="144">
        <f t="shared" si="36"/>
        <v>670000</v>
      </c>
      <c r="W72" s="144">
        <f t="shared" si="36"/>
        <v>670000</v>
      </c>
      <c r="X72" s="144">
        <f t="shared" si="36"/>
        <v>670000</v>
      </c>
      <c r="Y72" s="144">
        <f t="shared" si="36"/>
        <v>670000</v>
      </c>
      <c r="Z72" s="144">
        <f t="shared" si="36"/>
        <v>670000</v>
      </c>
      <c r="AA72" s="144">
        <f t="shared" si="36"/>
        <v>670000</v>
      </c>
      <c r="AB72" s="144">
        <f t="shared" si="36"/>
        <v>670000</v>
      </c>
      <c r="AC72" s="144">
        <f t="shared" si="36"/>
        <v>670000</v>
      </c>
      <c r="AD72" s="144">
        <f t="shared" si="36"/>
        <v>670000</v>
      </c>
    </row>
    <row r="73" spans="4:30" ht="30" customHeight="1">
      <c r="D73" s="9"/>
      <c r="E73" s="9"/>
      <c r="F73" s="244"/>
      <c r="G73" s="244"/>
      <c r="H73" s="146"/>
      <c r="I73" s="146"/>
      <c r="J73" s="146"/>
      <c r="K73" s="244" t="s">
        <v>156</v>
      </c>
      <c r="L73" s="244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82</v>
      </c>
      <c r="E74" s="9" t="s">
        <v>81</v>
      </c>
      <c r="F74" s="245"/>
      <c r="G74" s="245"/>
      <c r="H74" s="144"/>
      <c r="I74" s="144"/>
      <c r="J74" s="144"/>
      <c r="K74" s="222">
        <v>303120</v>
      </c>
      <c r="L74" s="222">
        <v>303120</v>
      </c>
      <c r="M74" s="144">
        <f>'片働き (改善後)'!M74</f>
        <v>82540</v>
      </c>
      <c r="N74" s="144">
        <f>'片働き (改善後)'!N74</f>
        <v>82540</v>
      </c>
      <c r="O74" s="144">
        <f>'片働き (改善後)'!O74</f>
        <v>82540</v>
      </c>
      <c r="P74" s="144">
        <f>'片働き (改善後)'!P74</f>
        <v>82540</v>
      </c>
      <c r="Q74" s="144">
        <f>'片働き (改善後)'!Q74</f>
        <v>82540</v>
      </c>
      <c r="R74" s="144">
        <f>'片働き (改善後)'!R74</f>
        <v>82540</v>
      </c>
      <c r="S74" s="144">
        <f>'片働き (改善後)'!S74</f>
        <v>82540</v>
      </c>
      <c r="T74" s="144">
        <f>'片働き (改善後)'!T74</f>
        <v>138295</v>
      </c>
      <c r="U74" s="144">
        <f>'片働き (改善後)'!U74</f>
        <v>138295</v>
      </c>
      <c r="V74" s="144">
        <f>'片働き (改善後)'!V74</f>
        <v>138295</v>
      </c>
      <c r="W74" s="144">
        <f>'片働き (改善後)'!W74</f>
        <v>138295</v>
      </c>
      <c r="X74" s="144">
        <f>'片働き (改善後)'!X74</f>
        <v>138295</v>
      </c>
      <c r="Y74" s="144">
        <f>'片働き (改善後)'!Y74</f>
        <v>138295</v>
      </c>
      <c r="Z74" s="144">
        <f>'片働き (改善後)'!Z74</f>
        <v>138295</v>
      </c>
      <c r="AA74" s="144">
        <f>'片働き (改善後)'!AA74</f>
        <v>138295</v>
      </c>
      <c r="AB74" s="144">
        <f>'片働き (改善後)'!AB74</f>
        <v>138295</v>
      </c>
      <c r="AC74" s="144">
        <f>'片働き (改善後)'!AC74</f>
        <v>138295</v>
      </c>
      <c r="AD74" s="144">
        <f>'片働き (改善後)'!AD74</f>
        <v>138295</v>
      </c>
    </row>
    <row r="75" spans="4:30" ht="18" customHeight="1">
      <c r="D75" s="238"/>
      <c r="E75" s="9" t="s">
        <v>80</v>
      </c>
      <c r="F75" s="245"/>
      <c r="G75" s="245"/>
      <c r="H75" s="144"/>
      <c r="I75" s="144"/>
      <c r="J75" s="144"/>
      <c r="K75" s="144"/>
      <c r="L75" s="144"/>
      <c r="M75" s="144">
        <f>'片働き (改善後)'!M75</f>
        <v>28780</v>
      </c>
      <c r="N75" s="144">
        <f>'片働き (改善後)'!N75</f>
        <v>28780</v>
      </c>
      <c r="O75" s="144">
        <f>'片働き (改善後)'!O75</f>
        <v>28780</v>
      </c>
      <c r="P75" s="144">
        <f>'片働き (改善後)'!P75</f>
        <v>28780</v>
      </c>
      <c r="Q75" s="144">
        <f>'片働き (改善後)'!Q75</f>
        <v>28780</v>
      </c>
      <c r="R75" s="144">
        <f>'片働き (改善後)'!R75</f>
        <v>28780</v>
      </c>
      <c r="S75" s="144">
        <f>'片働き (改善後)'!S75</f>
        <v>28780</v>
      </c>
      <c r="T75" s="144">
        <f>'片働き (改善後)'!T75</f>
        <v>0</v>
      </c>
      <c r="U75" s="144">
        <f>'片働き (改善後)'!U75</f>
        <v>0</v>
      </c>
      <c r="V75" s="144">
        <f>'片働き (改善後)'!V75</f>
        <v>0</v>
      </c>
      <c r="W75" s="144">
        <f>'片働き (改善後)'!W75</f>
        <v>0</v>
      </c>
      <c r="X75" s="144">
        <f>'片働き (改善後)'!X75</f>
        <v>0</v>
      </c>
      <c r="Y75" s="144">
        <f>'片働き (改善後)'!Y75</f>
        <v>0</v>
      </c>
      <c r="Z75" s="144">
        <f>'片働き (改善後)'!Z75</f>
        <v>0</v>
      </c>
      <c r="AA75" s="144">
        <f>'片働き (改善後)'!AA75</f>
        <v>0</v>
      </c>
      <c r="AB75" s="144">
        <f>'片働き (改善後)'!AB75</f>
        <v>0</v>
      </c>
      <c r="AC75" s="144">
        <f>'片働き (改善後)'!AC75</f>
        <v>0</v>
      </c>
      <c r="AD75" s="144">
        <f>'片働き (改善後)'!AD75</f>
        <v>0</v>
      </c>
    </row>
    <row r="76" spans="4:30" ht="18" customHeight="1">
      <c r="D76" s="238"/>
      <c r="E76" s="9" t="s">
        <v>79</v>
      </c>
      <c r="F76" s="245"/>
      <c r="G76" s="245"/>
      <c r="H76" s="144"/>
      <c r="I76" s="144"/>
      <c r="J76" s="144"/>
      <c r="K76" s="144">
        <v>0</v>
      </c>
      <c r="L76" s="144">
        <f>'片働き (改善後)'!L76</f>
        <v>0</v>
      </c>
      <c r="M76" s="144">
        <f>'片働き (改善後)'!M76</f>
        <v>0</v>
      </c>
      <c r="N76" s="144">
        <f>'片働き (改善後)'!N76</f>
        <v>0</v>
      </c>
      <c r="O76" s="144">
        <f>'片働き (改善後)'!O76</f>
        <v>0</v>
      </c>
      <c r="P76" s="144">
        <f>'片働き (改善後)'!P76</f>
        <v>0</v>
      </c>
      <c r="Q76" s="144">
        <f>'片働き (改善後)'!Q76</f>
        <v>0</v>
      </c>
      <c r="R76" s="144">
        <f>'片働き (改善後)'!R76</f>
        <v>0</v>
      </c>
      <c r="S76" s="144">
        <f>'片働き (改善後)'!S76</f>
        <v>0</v>
      </c>
      <c r="T76" s="144">
        <f>'片働き (改善後)'!T76</f>
        <v>0</v>
      </c>
      <c r="U76" s="144">
        <f>'片働き (改善後)'!U76</f>
        <v>0</v>
      </c>
      <c r="V76" s="144">
        <f>'片働き (改善後)'!V76</f>
        <v>0</v>
      </c>
      <c r="W76" s="144">
        <f>'片働き (改善後)'!W76</f>
        <v>0</v>
      </c>
      <c r="X76" s="144">
        <f>'片働き (改善後)'!X76</f>
        <v>0</v>
      </c>
      <c r="Y76" s="144">
        <f>'片働き (改善後)'!Y76</f>
        <v>0</v>
      </c>
      <c r="Z76" s="144">
        <f>'片働き (改善後)'!Z76</f>
        <v>0</v>
      </c>
      <c r="AA76" s="144">
        <f>'片働き (改善後)'!AA76</f>
        <v>0</v>
      </c>
      <c r="AB76" s="144">
        <f>'片働き (改善後)'!AB76</f>
        <v>0</v>
      </c>
      <c r="AC76" s="144">
        <f>'片働き (改善後)'!AC76</f>
        <v>0</v>
      </c>
      <c r="AD76" s="144">
        <f>'片働き (改善後)'!AD76</f>
        <v>0</v>
      </c>
    </row>
    <row r="77" spans="4:30" ht="18" customHeight="1">
      <c r="D77" s="238"/>
      <c r="E77" s="9" t="s">
        <v>78</v>
      </c>
      <c r="F77" s="144">
        <f>IF(F66+F69&lt;=1030000,10860,0)</f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f>'片働き (改善後)'!L77</f>
        <v>0</v>
      </c>
      <c r="M77" s="144">
        <f>'片働き (改善後)'!M77</f>
        <v>0</v>
      </c>
      <c r="N77" s="144">
        <f>'片働き (改善後)'!N77</f>
        <v>0</v>
      </c>
      <c r="O77" s="144">
        <f>'片働き (改善後)'!O77</f>
        <v>0</v>
      </c>
      <c r="P77" s="144">
        <f>'片働き (改善後)'!P77</f>
        <v>0</v>
      </c>
      <c r="Q77" s="144">
        <f>'片働き (改善後)'!Q77</f>
        <v>0</v>
      </c>
      <c r="R77" s="144">
        <f>'片働き (改善後)'!R77</f>
        <v>0</v>
      </c>
      <c r="S77" s="144">
        <f>'片働き (改善後)'!S77</f>
        <v>0</v>
      </c>
      <c r="T77" s="144">
        <f>'片働き (改善後)'!T77</f>
        <v>0</v>
      </c>
      <c r="U77" s="144">
        <f>'片働き (改善後)'!U77</f>
        <v>0</v>
      </c>
      <c r="V77" s="144">
        <f>'片働き (改善後)'!V77</f>
        <v>0</v>
      </c>
      <c r="W77" s="144">
        <f>'片働き (改善後)'!W77</f>
        <v>0</v>
      </c>
      <c r="X77" s="144">
        <f>'片働き (改善後)'!X77</f>
        <v>0</v>
      </c>
      <c r="Y77" s="144">
        <f>'片働き (改善後)'!Y77</f>
        <v>0</v>
      </c>
      <c r="Z77" s="144">
        <f>'片働き (改善後)'!Z77</f>
        <v>0</v>
      </c>
      <c r="AA77" s="144">
        <f>'片働き (改善後)'!AA77</f>
        <v>0</v>
      </c>
      <c r="AB77" s="144">
        <f>'片働き (改善後)'!AB77</f>
        <v>0</v>
      </c>
      <c r="AC77" s="144">
        <f>'片働き (改善後)'!AC77</f>
        <v>0</v>
      </c>
      <c r="AD77" s="144">
        <f>'片働き (改善後)'!AD77</f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/>
      <c r="K78" s="144">
        <v>115660</v>
      </c>
      <c r="L78" s="144">
        <f>'片働き (改善後)'!L78</f>
        <v>78240</v>
      </c>
      <c r="M78" s="144">
        <f>'片働き (改善後)'!M78</f>
        <v>78240</v>
      </c>
      <c r="N78" s="144">
        <f>'片働き (改善後)'!N78</f>
        <v>78240</v>
      </c>
      <c r="O78" s="144">
        <f>'片働き (改善後)'!O78</f>
        <v>78240</v>
      </c>
      <c r="P78" s="144">
        <f>'片働き (改善後)'!P78</f>
        <v>78240</v>
      </c>
      <c r="Q78" s="144">
        <f>'片働き (改善後)'!Q78</f>
        <v>78240</v>
      </c>
      <c r="R78" s="144">
        <f>'片働き (改善後)'!R78</f>
        <v>78240</v>
      </c>
      <c r="S78" s="144">
        <f>'片働き (改善後)'!S78</f>
        <v>78240</v>
      </c>
      <c r="T78" s="144">
        <f>'片働き (改善後)'!T78</f>
        <v>78240</v>
      </c>
      <c r="U78" s="144">
        <f>'片働き (改善後)'!U78</f>
        <v>78240</v>
      </c>
      <c r="V78" s="144">
        <f>'片働き (改善後)'!V78</f>
        <v>78240</v>
      </c>
      <c r="W78" s="144">
        <f>'片働き (改善後)'!W78</f>
        <v>78240</v>
      </c>
      <c r="X78" s="144">
        <f>'片働き (改善後)'!X78</f>
        <v>78240</v>
      </c>
      <c r="Y78" s="144">
        <f>'片働き (改善後)'!Y78</f>
        <v>78240</v>
      </c>
      <c r="Z78" s="144">
        <f>'片働き (改善後)'!Z78</f>
        <v>78240</v>
      </c>
      <c r="AA78" s="144">
        <f>'片働き (改善後)'!AA78</f>
        <v>78240</v>
      </c>
      <c r="AB78" s="144">
        <f>'片働き (改善後)'!AB78</f>
        <v>78240</v>
      </c>
      <c r="AC78" s="144">
        <f>'片働き (改善後)'!AC78</f>
        <v>78240</v>
      </c>
      <c r="AD78" s="144">
        <f>'片働き (改善後)'!AD78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/>
      <c r="K79" s="144">
        <v>68040</v>
      </c>
      <c r="L79" s="144">
        <f>'片働き (改善後)'!L79</f>
        <v>59530</v>
      </c>
      <c r="M79" s="144">
        <f>'片働き (改善後)'!M79</f>
        <v>59530</v>
      </c>
      <c r="N79" s="144">
        <f>'片働き (改善後)'!N79</f>
        <v>59530</v>
      </c>
      <c r="O79" s="144">
        <f>'片働き (改善後)'!O79</f>
        <v>59530</v>
      </c>
      <c r="P79" s="144">
        <f>'片働き (改善後)'!P79</f>
        <v>59530</v>
      </c>
      <c r="Q79" s="144">
        <f>'片働き (改善後)'!Q79</f>
        <v>59530</v>
      </c>
      <c r="R79" s="144">
        <f>'片働き (改善後)'!R79</f>
        <v>59530</v>
      </c>
      <c r="S79" s="144">
        <f>'片働き (改善後)'!S79</f>
        <v>59530</v>
      </c>
      <c r="T79" s="144">
        <f>'片働き (改善後)'!T79</f>
        <v>59530</v>
      </c>
      <c r="U79" s="144">
        <f>'片働き (改善後)'!U79</f>
        <v>59530</v>
      </c>
      <c r="V79" s="144">
        <f>'片働き (改善後)'!V79</f>
        <v>59530</v>
      </c>
      <c r="W79" s="144">
        <f>'片働き (改善後)'!W79</f>
        <v>59530</v>
      </c>
      <c r="X79" s="144">
        <f>'片働き (改善後)'!X79</f>
        <v>59530</v>
      </c>
      <c r="Y79" s="144">
        <f>'片働き (改善後)'!Y79</f>
        <v>59530</v>
      </c>
      <c r="Z79" s="144">
        <f>'片働き (改善後)'!Z79</f>
        <v>59530</v>
      </c>
      <c r="AA79" s="144">
        <f>'片働き (改善後)'!AA79</f>
        <v>59530</v>
      </c>
      <c r="AB79" s="144">
        <f>'片働き (改善後)'!AB79</f>
        <v>59530</v>
      </c>
      <c r="AC79" s="144">
        <f>'片働き (改善後)'!AC79</f>
        <v>59530</v>
      </c>
      <c r="AD79" s="144">
        <f>'片働き (改善後)'!AD79</f>
        <v>59530</v>
      </c>
    </row>
    <row r="80" spans="4:30" ht="18" customHeight="1">
      <c r="D80" s="224"/>
      <c r="E80" s="114" t="s">
        <v>75</v>
      </c>
      <c r="F80" s="143">
        <f>F74-F77+F78+F79</f>
        <v>0</v>
      </c>
      <c r="G80" s="143">
        <f>G74-G77+G78+G79</f>
        <v>0</v>
      </c>
      <c r="H80" s="143">
        <f aca="true" t="shared" si="37" ref="H80:AD80">H74+H75+H76-H77+H78+H79</f>
        <v>0</v>
      </c>
      <c r="I80" s="143">
        <f t="shared" si="37"/>
        <v>0</v>
      </c>
      <c r="J80" s="143">
        <f t="shared" si="37"/>
        <v>0</v>
      </c>
      <c r="K80" s="143">
        <f t="shared" si="37"/>
        <v>486820</v>
      </c>
      <c r="L80" s="143">
        <f t="shared" si="37"/>
        <v>440890</v>
      </c>
      <c r="M80" s="143">
        <f t="shared" si="37"/>
        <v>249090</v>
      </c>
      <c r="N80" s="143">
        <f t="shared" si="37"/>
        <v>249090</v>
      </c>
      <c r="O80" s="143">
        <f t="shared" si="37"/>
        <v>249090</v>
      </c>
      <c r="P80" s="143">
        <f t="shared" si="37"/>
        <v>249090</v>
      </c>
      <c r="Q80" s="143">
        <f t="shared" si="37"/>
        <v>249090</v>
      </c>
      <c r="R80" s="143">
        <f t="shared" si="37"/>
        <v>249090</v>
      </c>
      <c r="S80" s="143">
        <f t="shared" si="37"/>
        <v>249090</v>
      </c>
      <c r="T80" s="143">
        <f t="shared" si="37"/>
        <v>276065</v>
      </c>
      <c r="U80" s="143">
        <f t="shared" si="37"/>
        <v>276065</v>
      </c>
      <c r="V80" s="143">
        <f t="shared" si="37"/>
        <v>276065</v>
      </c>
      <c r="W80" s="143">
        <f t="shared" si="37"/>
        <v>276065</v>
      </c>
      <c r="X80" s="143">
        <f t="shared" si="37"/>
        <v>276065</v>
      </c>
      <c r="Y80" s="143">
        <f t="shared" si="37"/>
        <v>276065</v>
      </c>
      <c r="Z80" s="143">
        <f t="shared" si="37"/>
        <v>276065</v>
      </c>
      <c r="AA80" s="143">
        <f t="shared" si="37"/>
        <v>276065</v>
      </c>
      <c r="AB80" s="143">
        <f t="shared" si="37"/>
        <v>276065</v>
      </c>
      <c r="AC80" s="143">
        <f t="shared" si="37"/>
        <v>276065</v>
      </c>
      <c r="AD80" s="143">
        <f t="shared" si="37"/>
        <v>276065</v>
      </c>
    </row>
    <row r="81" spans="6:30" ht="13.5">
      <c r="F81" s="142" t="s">
        <v>150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 t="s">
        <v>73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2" ht="13.5">
      <c r="F82" t="s">
        <v>151</v>
      </c>
    </row>
    <row r="84" ht="30" customHeight="1"/>
  </sheetData>
  <sheetProtection/>
  <mergeCells count="17">
    <mergeCell ref="K73:L73"/>
    <mergeCell ref="D2:E2"/>
    <mergeCell ref="D3:E3"/>
    <mergeCell ref="D4:E4"/>
    <mergeCell ref="D7:D11"/>
    <mergeCell ref="D12:D16"/>
    <mergeCell ref="D19:D25"/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8" scale="74" r:id="rId3"/>
  <headerFooter alignWithMargins="0">
    <oddHeader>&amp;C&amp;"ＭＳ Ｐゴシック,太字"&amp;16社会保険料・税金試算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82"/>
  <sheetViews>
    <sheetView zoomScalePageLayoutView="0" workbookViewId="0" topLeftCell="A1">
      <pane xSplit="5" topLeftCell="F1" activePane="topRight" state="frozen"/>
      <selection pane="topLeft" activeCell="H35" sqref="H35"/>
      <selection pane="topRight" activeCell="D7" sqref="D7:D11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8" width="10.625" style="0" bestFit="1" customWidth="1"/>
    <col min="9" max="9" width="13.50390625" style="0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1" ht="13.5"/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95">
        <v>2020</v>
      </c>
      <c r="G2" s="195">
        <f>F2+1</f>
        <v>2021</v>
      </c>
      <c r="H2" s="195">
        <f aca="true" t="shared" si="0" ref="H2:AD2">G2+1</f>
        <v>2022</v>
      </c>
      <c r="I2" s="195">
        <f t="shared" si="0"/>
        <v>2023</v>
      </c>
      <c r="J2" s="195">
        <f t="shared" si="0"/>
        <v>2024</v>
      </c>
      <c r="K2" s="195">
        <f t="shared" si="0"/>
        <v>2025</v>
      </c>
      <c r="L2" s="195">
        <f t="shared" si="0"/>
        <v>2026</v>
      </c>
      <c r="M2" s="195">
        <f t="shared" si="0"/>
        <v>2027</v>
      </c>
      <c r="N2" s="195">
        <f t="shared" si="0"/>
        <v>2028</v>
      </c>
      <c r="O2" s="195">
        <f t="shared" si="0"/>
        <v>2029</v>
      </c>
      <c r="P2" s="195">
        <f t="shared" si="0"/>
        <v>2030</v>
      </c>
      <c r="Q2" s="195">
        <f t="shared" si="0"/>
        <v>2031</v>
      </c>
      <c r="R2" s="195">
        <f t="shared" si="0"/>
        <v>2032</v>
      </c>
      <c r="S2" s="195">
        <f t="shared" si="0"/>
        <v>2033</v>
      </c>
      <c r="T2" s="195">
        <f t="shared" si="0"/>
        <v>2034</v>
      </c>
      <c r="U2" s="195">
        <f t="shared" si="0"/>
        <v>2035</v>
      </c>
      <c r="V2" s="195">
        <f t="shared" si="0"/>
        <v>2036</v>
      </c>
      <c r="W2" s="195">
        <f t="shared" si="0"/>
        <v>2037</v>
      </c>
      <c r="X2" s="195">
        <f t="shared" si="0"/>
        <v>2038</v>
      </c>
      <c r="Y2" s="195">
        <f t="shared" si="0"/>
        <v>2039</v>
      </c>
      <c r="Z2" s="195">
        <f t="shared" si="0"/>
        <v>2040</v>
      </c>
      <c r="AA2" s="195">
        <f t="shared" si="0"/>
        <v>2041</v>
      </c>
      <c r="AB2" s="195">
        <f t="shared" si="0"/>
        <v>2042</v>
      </c>
      <c r="AC2" s="195">
        <f t="shared" si="0"/>
        <v>2043</v>
      </c>
      <c r="AD2" s="195">
        <f t="shared" si="0"/>
        <v>2044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35"/>
      <c r="D4" s="228" t="s">
        <v>130</v>
      </c>
      <c r="E4" s="229"/>
      <c r="F4" s="146">
        <v>61</v>
      </c>
      <c r="G4" s="146">
        <v>62</v>
      </c>
      <c r="H4" s="146">
        <v>63</v>
      </c>
      <c r="I4" s="146">
        <v>64</v>
      </c>
      <c r="J4" s="146">
        <v>65</v>
      </c>
      <c r="K4" s="146">
        <v>66</v>
      </c>
      <c r="L4" s="146">
        <v>67</v>
      </c>
      <c r="M4" s="146">
        <v>68</v>
      </c>
      <c r="N4" s="146">
        <v>69</v>
      </c>
      <c r="O4" s="146">
        <v>70</v>
      </c>
      <c r="P4" s="146">
        <v>71</v>
      </c>
      <c r="Q4" s="146">
        <v>72</v>
      </c>
      <c r="R4" s="146">
        <v>73</v>
      </c>
      <c r="S4" s="146">
        <v>74</v>
      </c>
      <c r="T4" s="146">
        <v>75</v>
      </c>
      <c r="U4" s="146">
        <v>76</v>
      </c>
      <c r="V4" s="146">
        <v>77</v>
      </c>
      <c r="W4" s="146">
        <v>78</v>
      </c>
      <c r="X4" s="146">
        <v>79</v>
      </c>
      <c r="Y4" s="146">
        <v>80</v>
      </c>
      <c r="Z4" s="146">
        <v>81</v>
      </c>
      <c r="AA4" s="146">
        <v>82</v>
      </c>
      <c r="AB4" s="146">
        <v>83</v>
      </c>
      <c r="AC4" s="146">
        <v>84</v>
      </c>
      <c r="AD4" s="146">
        <v>85</v>
      </c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35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35">
        <f>B6</f>
        <v>727772.8319999999</v>
      </c>
      <c r="D6" s="149" t="s">
        <v>127</v>
      </c>
      <c r="F6" t="s">
        <v>126</v>
      </c>
      <c r="I6" t="s">
        <v>125</v>
      </c>
      <c r="J6" s="193"/>
    </row>
    <row r="7" spans="3:30" ht="18" customHeight="1" thickBot="1">
      <c r="C7" s="192">
        <f>SUM(C5:C6)</f>
        <v>2400445.345932</v>
      </c>
      <c r="D7" s="251" t="s">
        <v>0</v>
      </c>
      <c r="E7" s="186" t="s">
        <v>7</v>
      </c>
      <c r="F7" s="183">
        <v>0</v>
      </c>
      <c r="G7" s="183">
        <v>0</v>
      </c>
      <c r="H7" s="183"/>
      <c r="I7" s="183"/>
      <c r="J7" s="183">
        <v>2200000</v>
      </c>
      <c r="K7" s="183">
        <v>2200000</v>
      </c>
      <c r="L7" s="183">
        <f>K7</f>
        <v>2200000</v>
      </c>
      <c r="M7" s="183">
        <f>K7</f>
        <v>2200000</v>
      </c>
      <c r="N7" s="183">
        <f>K7</f>
        <v>2200000</v>
      </c>
      <c r="O7" s="183">
        <f>N7</f>
        <v>2200000</v>
      </c>
      <c r="P7" s="183">
        <f>N7</f>
        <v>2200000</v>
      </c>
      <c r="Q7" s="183">
        <f>N7</f>
        <v>2200000</v>
      </c>
      <c r="R7" s="183">
        <f>Q7</f>
        <v>2200000</v>
      </c>
      <c r="S7" s="183">
        <f>Q7</f>
        <v>2200000</v>
      </c>
      <c r="T7" s="183">
        <f>Q7</f>
        <v>2200000</v>
      </c>
      <c r="U7" s="183">
        <f>T7</f>
        <v>2200000</v>
      </c>
      <c r="V7" s="183">
        <f>T7</f>
        <v>2200000</v>
      </c>
      <c r="W7" s="183">
        <f>T7</f>
        <v>2200000</v>
      </c>
      <c r="X7" s="183">
        <f>W7</f>
        <v>2200000</v>
      </c>
      <c r="Y7" s="183">
        <f>W7</f>
        <v>2200000</v>
      </c>
      <c r="Z7" s="183">
        <f>W7</f>
        <v>2200000</v>
      </c>
      <c r="AA7" s="183">
        <f>Z7</f>
        <v>2200000</v>
      </c>
      <c r="AB7" s="183">
        <f>Z7</f>
        <v>2200000</v>
      </c>
      <c r="AC7" s="183">
        <f>Z7</f>
        <v>2200000</v>
      </c>
      <c r="AD7" s="183">
        <f>AC7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4500000</v>
      </c>
      <c r="G8" s="183">
        <v>4000000</v>
      </c>
      <c r="H8" s="183">
        <v>4000000</v>
      </c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4" ht="18" customHeight="1" thickBot="1">
      <c r="A9" t="s">
        <v>124</v>
      </c>
      <c r="B9" s="116" t="s">
        <v>123</v>
      </c>
      <c r="D9" s="252"/>
      <c r="E9" s="186" t="s">
        <v>120</v>
      </c>
      <c r="F9" s="183">
        <f>IF(F7&lt;700000,F7,IF(F7&lt;1300000,700000,IF(F7&lt;4100000,F7*0.25+375000,"年金収入410万超")))</f>
        <v>0</v>
      </c>
      <c r="G9" s="183">
        <f>IF(G7&lt;700000,G7,IF(G7&lt;1300000,700000,IF(G7&lt;4100000,G7*0.25+375000,"年金収入410万超")))</f>
        <v>0</v>
      </c>
      <c r="H9" s="183">
        <f>IF(H7&lt;700000,H7,IF(H7&lt;1300000,700000,IF(H7&lt;4100000,H7*0.25+375000,"年金収入410万超")))</f>
        <v>0</v>
      </c>
      <c r="I9" s="183">
        <f>IF(I7&lt;700000,I7,IF(I7&lt;1300000,700000,IF(I7&lt;4100000,I7*0.25+375000,"年金収入410万超")))</f>
        <v>0</v>
      </c>
      <c r="J9" s="183">
        <f aca="true" t="shared" si="1" ref="J9:AH9">IF(J7&lt;1200000,J7,IF(J7&lt;3300000,1200000,"年金収入330万超"))</f>
        <v>1200000</v>
      </c>
      <c r="K9" s="183">
        <f t="shared" si="1"/>
        <v>1200000</v>
      </c>
      <c r="L9" s="183">
        <f t="shared" si="1"/>
        <v>1200000</v>
      </c>
      <c r="M9" s="183">
        <f t="shared" si="1"/>
        <v>1200000</v>
      </c>
      <c r="N9" s="183">
        <f t="shared" si="1"/>
        <v>1200000</v>
      </c>
      <c r="O9" s="183">
        <f t="shared" si="1"/>
        <v>1200000</v>
      </c>
      <c r="P9" s="183">
        <f t="shared" si="1"/>
        <v>1200000</v>
      </c>
      <c r="Q9" s="183">
        <f t="shared" si="1"/>
        <v>1200000</v>
      </c>
      <c r="R9" s="183">
        <f t="shared" si="1"/>
        <v>1200000</v>
      </c>
      <c r="S9" s="183">
        <f t="shared" si="1"/>
        <v>1200000</v>
      </c>
      <c r="T9" s="183">
        <f t="shared" si="1"/>
        <v>1200000</v>
      </c>
      <c r="U9" s="183">
        <f t="shared" si="1"/>
        <v>1200000</v>
      </c>
      <c r="V9" s="183">
        <f t="shared" si="1"/>
        <v>1200000</v>
      </c>
      <c r="W9" s="183">
        <f t="shared" si="1"/>
        <v>1200000</v>
      </c>
      <c r="X9" s="183">
        <f t="shared" si="1"/>
        <v>1200000</v>
      </c>
      <c r="Y9" s="183">
        <f t="shared" si="1"/>
        <v>1200000</v>
      </c>
      <c r="Z9" s="183">
        <f t="shared" si="1"/>
        <v>1200000</v>
      </c>
      <c r="AA9" s="183">
        <f t="shared" si="1"/>
        <v>1200000</v>
      </c>
      <c r="AB9" s="183">
        <f t="shared" si="1"/>
        <v>1200000</v>
      </c>
      <c r="AC9" s="183">
        <f t="shared" si="1"/>
        <v>1200000</v>
      </c>
      <c r="AD9" s="183">
        <f t="shared" si="1"/>
        <v>1200000</v>
      </c>
      <c r="AE9" s="190">
        <f t="shared" si="1"/>
        <v>0</v>
      </c>
      <c r="AF9" s="190">
        <f t="shared" si="1"/>
        <v>0</v>
      </c>
      <c r="AG9" s="190">
        <f t="shared" si="1"/>
        <v>0</v>
      </c>
      <c r="AH9" s="190">
        <f t="shared" si="1"/>
        <v>0</v>
      </c>
    </row>
    <row r="10" spans="2:30" ht="18" customHeight="1" thickBot="1">
      <c r="B10" s="189" t="s">
        <v>122</v>
      </c>
      <c r="C10" s="188">
        <v>786500</v>
      </c>
      <c r="D10" s="252"/>
      <c r="E10" s="186" t="s">
        <v>119</v>
      </c>
      <c r="F10" s="183">
        <v>1400000</v>
      </c>
      <c r="G10" s="183">
        <v>1340000</v>
      </c>
      <c r="H10" s="183">
        <v>1340000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0" ht="30" customHeight="1">
      <c r="B11" s="187"/>
      <c r="C11" s="116"/>
      <c r="D11" s="253"/>
      <c r="E11" s="184" t="s">
        <v>117</v>
      </c>
      <c r="F11" s="183">
        <f aca="true" t="shared" si="2" ref="F11:AD11">F7+F8-F9-F10</f>
        <v>3100000</v>
      </c>
      <c r="G11" s="183">
        <f t="shared" si="2"/>
        <v>2660000</v>
      </c>
      <c r="H11" s="183">
        <f t="shared" si="2"/>
        <v>2660000</v>
      </c>
      <c r="I11" s="183">
        <f t="shared" si="2"/>
        <v>0</v>
      </c>
      <c r="J11" s="183">
        <f t="shared" si="2"/>
        <v>1000000</v>
      </c>
      <c r="K11" s="183">
        <f t="shared" si="2"/>
        <v>1000000</v>
      </c>
      <c r="L11" s="183">
        <f t="shared" si="2"/>
        <v>1000000</v>
      </c>
      <c r="M11" s="183">
        <f t="shared" si="2"/>
        <v>1000000</v>
      </c>
      <c r="N11" s="183">
        <f t="shared" si="2"/>
        <v>1000000</v>
      </c>
      <c r="O11" s="183">
        <f t="shared" si="2"/>
        <v>1000000</v>
      </c>
      <c r="P11" s="183">
        <f t="shared" si="2"/>
        <v>1000000</v>
      </c>
      <c r="Q11" s="183">
        <f t="shared" si="2"/>
        <v>1000000</v>
      </c>
      <c r="R11" s="183">
        <f t="shared" si="2"/>
        <v>1000000</v>
      </c>
      <c r="S11" s="183">
        <f t="shared" si="2"/>
        <v>1000000</v>
      </c>
      <c r="T11" s="183">
        <f t="shared" si="2"/>
        <v>1000000</v>
      </c>
      <c r="U11" s="183">
        <f t="shared" si="2"/>
        <v>1000000</v>
      </c>
      <c r="V11" s="183">
        <f t="shared" si="2"/>
        <v>1000000</v>
      </c>
      <c r="W11" s="183">
        <f t="shared" si="2"/>
        <v>1000000</v>
      </c>
      <c r="X11" s="183">
        <f t="shared" si="2"/>
        <v>1000000</v>
      </c>
      <c r="Y11" s="183">
        <f t="shared" si="2"/>
        <v>1000000</v>
      </c>
      <c r="Z11" s="183">
        <f t="shared" si="2"/>
        <v>1000000</v>
      </c>
      <c r="AA11" s="183">
        <f t="shared" si="2"/>
        <v>1000000</v>
      </c>
      <c r="AB11" s="183">
        <f t="shared" si="2"/>
        <v>1000000</v>
      </c>
      <c r="AC11" s="183">
        <f t="shared" si="2"/>
        <v>1000000</v>
      </c>
      <c r="AD11" s="183">
        <f t="shared" si="2"/>
        <v>1000000</v>
      </c>
    </row>
    <row r="12" spans="3:30" ht="18" customHeight="1">
      <c r="C12" s="185"/>
      <c r="D12" s="251" t="s">
        <v>1</v>
      </c>
      <c r="E12" s="186" t="s">
        <v>7</v>
      </c>
      <c r="F12" s="183">
        <v>0</v>
      </c>
      <c r="G12" s="183">
        <v>0</v>
      </c>
      <c r="H12" s="183">
        <v>0</v>
      </c>
      <c r="I12" s="183">
        <v>0</v>
      </c>
      <c r="J12" s="183">
        <v>780100</v>
      </c>
      <c r="K12" s="183">
        <f>J12</f>
        <v>780100</v>
      </c>
      <c r="L12" s="183">
        <f>K12</f>
        <v>780100</v>
      </c>
      <c r="M12" s="183">
        <f aca="true" t="shared" si="3" ref="M12:AD12">K12</f>
        <v>780100</v>
      </c>
      <c r="N12" s="183">
        <f t="shared" si="3"/>
        <v>780100</v>
      </c>
      <c r="O12" s="183">
        <f t="shared" si="3"/>
        <v>780100</v>
      </c>
      <c r="P12" s="183">
        <f t="shared" si="3"/>
        <v>780100</v>
      </c>
      <c r="Q12" s="183">
        <f t="shared" si="3"/>
        <v>780100</v>
      </c>
      <c r="R12" s="183">
        <f t="shared" si="3"/>
        <v>780100</v>
      </c>
      <c r="S12" s="183">
        <f t="shared" si="3"/>
        <v>780100</v>
      </c>
      <c r="T12" s="183">
        <f t="shared" si="3"/>
        <v>780100</v>
      </c>
      <c r="U12" s="183">
        <f t="shared" si="3"/>
        <v>780100</v>
      </c>
      <c r="V12" s="183">
        <f t="shared" si="3"/>
        <v>780100</v>
      </c>
      <c r="W12" s="183">
        <f t="shared" si="3"/>
        <v>780100</v>
      </c>
      <c r="X12" s="183">
        <f t="shared" si="3"/>
        <v>780100</v>
      </c>
      <c r="Y12" s="183">
        <f t="shared" si="3"/>
        <v>780100</v>
      </c>
      <c r="Z12" s="183">
        <f t="shared" si="3"/>
        <v>780100</v>
      </c>
      <c r="AA12" s="183">
        <f t="shared" si="3"/>
        <v>780100</v>
      </c>
      <c r="AB12" s="183">
        <f t="shared" si="3"/>
        <v>780100</v>
      </c>
      <c r="AC12" s="183">
        <f t="shared" si="3"/>
        <v>780100</v>
      </c>
      <c r="AD12" s="183">
        <f t="shared" si="3"/>
        <v>780100</v>
      </c>
    </row>
    <row r="13" spans="3:30" ht="18" customHeight="1">
      <c r="C13" s="185"/>
      <c r="D13" s="252"/>
      <c r="E13" s="186" t="s">
        <v>121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</row>
    <row r="14" spans="3:30" ht="18" customHeight="1">
      <c r="C14" s="185"/>
      <c r="D14" s="252"/>
      <c r="E14" s="186" t="s">
        <v>120</v>
      </c>
      <c r="F14" s="183">
        <f>IF(F12&lt;700000,F12,IF(F12&lt;1300000,700000,IF(F12&lt;4100000,F12*0.25+375000,"年金収入410万超")))</f>
        <v>0</v>
      </c>
      <c r="G14" s="183">
        <f>IF(G12&lt;700000,G12,IF(G12&lt;1300000,700000,IF(G12&lt;4100000,G12*0.25+375000,"年金収入410万超")))</f>
        <v>0</v>
      </c>
      <c r="H14" s="183">
        <f>IF(H12&lt;700000,H12,IF(H12&lt;1300000,700000,IF(H12&lt;4100000,H12*0.25+375000,"年金収入410万超")))</f>
        <v>0</v>
      </c>
      <c r="I14" s="183">
        <f>IF(I12&lt;700000,I12,IF(I12&lt;1300000,700000,IF(I12&lt;4100000,I12*0.25+375000,"年金収入410万超")))</f>
        <v>0</v>
      </c>
      <c r="J14" s="183">
        <f aca="true" t="shared" si="4" ref="J14:AD14">IF(J12&lt;1200000,J12,IF(J12&lt;3300000,1200000,"年金収入330万超"))</f>
        <v>780100</v>
      </c>
      <c r="K14" s="183">
        <f t="shared" si="4"/>
        <v>780100</v>
      </c>
      <c r="L14" s="183">
        <f t="shared" si="4"/>
        <v>780100</v>
      </c>
      <c r="M14" s="183">
        <f t="shared" si="4"/>
        <v>780100</v>
      </c>
      <c r="N14" s="183">
        <f t="shared" si="4"/>
        <v>780100</v>
      </c>
      <c r="O14" s="183">
        <f t="shared" si="4"/>
        <v>780100</v>
      </c>
      <c r="P14" s="183">
        <f t="shared" si="4"/>
        <v>780100</v>
      </c>
      <c r="Q14" s="183">
        <f t="shared" si="4"/>
        <v>780100</v>
      </c>
      <c r="R14" s="183">
        <f t="shared" si="4"/>
        <v>780100</v>
      </c>
      <c r="S14" s="183">
        <f t="shared" si="4"/>
        <v>780100</v>
      </c>
      <c r="T14" s="183">
        <f t="shared" si="4"/>
        <v>780100</v>
      </c>
      <c r="U14" s="183">
        <f t="shared" si="4"/>
        <v>780100</v>
      </c>
      <c r="V14" s="183">
        <f t="shared" si="4"/>
        <v>780100</v>
      </c>
      <c r="W14" s="183">
        <f t="shared" si="4"/>
        <v>780100</v>
      </c>
      <c r="X14" s="183">
        <f t="shared" si="4"/>
        <v>780100</v>
      </c>
      <c r="Y14" s="183">
        <f t="shared" si="4"/>
        <v>780100</v>
      </c>
      <c r="Z14" s="183">
        <f t="shared" si="4"/>
        <v>780100</v>
      </c>
      <c r="AA14" s="183">
        <f t="shared" si="4"/>
        <v>780100</v>
      </c>
      <c r="AB14" s="183">
        <f t="shared" si="4"/>
        <v>780100</v>
      </c>
      <c r="AC14" s="183">
        <f t="shared" si="4"/>
        <v>780100</v>
      </c>
      <c r="AD14" s="183">
        <f t="shared" si="4"/>
        <v>780100</v>
      </c>
    </row>
    <row r="15" spans="3:30" ht="18" customHeight="1">
      <c r="C15" s="185"/>
      <c r="D15" s="252"/>
      <c r="E15" s="186" t="s">
        <v>119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</row>
    <row r="16" spans="3:30" ht="30" customHeight="1">
      <c r="C16" s="185"/>
      <c r="D16" s="253"/>
      <c r="E16" s="184" t="s">
        <v>117</v>
      </c>
      <c r="F16" s="183">
        <f aca="true" t="shared" si="5" ref="F16:AD16">F12+F13-F14-F15</f>
        <v>0</v>
      </c>
      <c r="G16" s="183">
        <f t="shared" si="5"/>
        <v>0</v>
      </c>
      <c r="H16" s="183">
        <f t="shared" si="5"/>
        <v>0</v>
      </c>
      <c r="I16" s="183">
        <f t="shared" si="5"/>
        <v>0</v>
      </c>
      <c r="J16" s="183">
        <f t="shared" si="5"/>
        <v>0</v>
      </c>
      <c r="K16" s="183">
        <f t="shared" si="5"/>
        <v>0</v>
      </c>
      <c r="L16" s="183">
        <f t="shared" si="5"/>
        <v>0</v>
      </c>
      <c r="M16" s="183">
        <f t="shared" si="5"/>
        <v>0</v>
      </c>
      <c r="N16" s="183">
        <f t="shared" si="5"/>
        <v>0</v>
      </c>
      <c r="O16" s="183">
        <f t="shared" si="5"/>
        <v>0</v>
      </c>
      <c r="P16" s="183">
        <f t="shared" si="5"/>
        <v>0</v>
      </c>
      <c r="Q16" s="183">
        <f t="shared" si="5"/>
        <v>0</v>
      </c>
      <c r="R16" s="183">
        <f t="shared" si="5"/>
        <v>0</v>
      </c>
      <c r="S16" s="183">
        <f t="shared" si="5"/>
        <v>0</v>
      </c>
      <c r="T16" s="183">
        <f t="shared" si="5"/>
        <v>0</v>
      </c>
      <c r="U16" s="183">
        <f t="shared" si="5"/>
        <v>0</v>
      </c>
      <c r="V16" s="183">
        <f t="shared" si="5"/>
        <v>0</v>
      </c>
      <c r="W16" s="183">
        <f t="shared" si="5"/>
        <v>0</v>
      </c>
      <c r="X16" s="183">
        <f t="shared" si="5"/>
        <v>0</v>
      </c>
      <c r="Y16" s="183">
        <f t="shared" si="5"/>
        <v>0</v>
      </c>
      <c r="Z16" s="183">
        <f t="shared" si="5"/>
        <v>0</v>
      </c>
      <c r="AA16" s="183">
        <f t="shared" si="5"/>
        <v>0</v>
      </c>
      <c r="AB16" s="183">
        <f t="shared" si="5"/>
        <v>0</v>
      </c>
      <c r="AC16" s="183">
        <f t="shared" si="5"/>
        <v>0</v>
      </c>
      <c r="AD16" s="183">
        <f t="shared" si="5"/>
        <v>0</v>
      </c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35"/>
      <c r="D19" s="225" t="s">
        <v>0</v>
      </c>
      <c r="E19" s="177" t="s">
        <v>117</v>
      </c>
      <c r="F19" s="178">
        <f aca="true" t="shared" si="6" ref="F19:AD19">F11</f>
        <v>3100000</v>
      </c>
      <c r="G19" s="178">
        <f t="shared" si="6"/>
        <v>2660000</v>
      </c>
      <c r="H19" s="178">
        <f t="shared" si="6"/>
        <v>2660000</v>
      </c>
      <c r="I19" s="178">
        <f t="shared" si="6"/>
        <v>0</v>
      </c>
      <c r="J19" s="178">
        <f t="shared" si="6"/>
        <v>1000000</v>
      </c>
      <c r="K19" s="178">
        <f t="shared" si="6"/>
        <v>1000000</v>
      </c>
      <c r="L19" s="178">
        <f t="shared" si="6"/>
        <v>1000000</v>
      </c>
      <c r="M19" s="178">
        <f t="shared" si="6"/>
        <v>1000000</v>
      </c>
      <c r="N19" s="178">
        <f t="shared" si="6"/>
        <v>1000000</v>
      </c>
      <c r="O19" s="178">
        <f t="shared" si="6"/>
        <v>1000000</v>
      </c>
      <c r="P19" s="178">
        <f t="shared" si="6"/>
        <v>1000000</v>
      </c>
      <c r="Q19" s="178">
        <f t="shared" si="6"/>
        <v>1000000</v>
      </c>
      <c r="R19" s="178">
        <f t="shared" si="6"/>
        <v>1000000</v>
      </c>
      <c r="S19" s="178">
        <f t="shared" si="6"/>
        <v>1000000</v>
      </c>
      <c r="T19" s="178">
        <f t="shared" si="6"/>
        <v>1000000</v>
      </c>
      <c r="U19" s="178">
        <f t="shared" si="6"/>
        <v>1000000</v>
      </c>
      <c r="V19" s="178">
        <f t="shared" si="6"/>
        <v>1000000</v>
      </c>
      <c r="W19" s="178">
        <f t="shared" si="6"/>
        <v>1000000</v>
      </c>
      <c r="X19" s="178">
        <f t="shared" si="6"/>
        <v>1000000</v>
      </c>
      <c r="Y19" s="178">
        <f t="shared" si="6"/>
        <v>1000000</v>
      </c>
      <c r="Z19" s="178">
        <f t="shared" si="6"/>
        <v>1000000</v>
      </c>
      <c r="AA19" s="178">
        <f t="shared" si="6"/>
        <v>1000000</v>
      </c>
      <c r="AB19" s="178">
        <f t="shared" si="6"/>
        <v>1000000</v>
      </c>
      <c r="AC19" s="178">
        <f t="shared" si="6"/>
        <v>1000000</v>
      </c>
      <c r="AD19" s="178">
        <f t="shared" si="6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>
        <v>380000</v>
      </c>
      <c r="G21" s="178">
        <v>380000</v>
      </c>
      <c r="H21" s="178">
        <v>380000</v>
      </c>
      <c r="I21" s="178">
        <v>380000</v>
      </c>
      <c r="J21" s="178">
        <v>380000</v>
      </c>
      <c r="K21" s="178">
        <v>380000</v>
      </c>
      <c r="L21" s="178">
        <v>380000</v>
      </c>
      <c r="M21" s="178">
        <v>380000</v>
      </c>
      <c r="N21" s="178">
        <v>380000</v>
      </c>
      <c r="O21" s="178">
        <v>480000</v>
      </c>
      <c r="P21" s="178">
        <v>480000</v>
      </c>
      <c r="Q21" s="178">
        <v>480000</v>
      </c>
      <c r="R21" s="178">
        <v>480000</v>
      </c>
      <c r="S21" s="178">
        <v>480000</v>
      </c>
      <c r="T21" s="178">
        <v>480000</v>
      </c>
      <c r="U21" s="178">
        <v>480000</v>
      </c>
      <c r="V21" s="178">
        <v>480000</v>
      </c>
      <c r="W21" s="178">
        <v>480000</v>
      </c>
      <c r="X21" s="178">
        <v>480000</v>
      </c>
      <c r="Y21" s="178">
        <v>480000</v>
      </c>
      <c r="Z21" s="178">
        <v>480000</v>
      </c>
      <c r="AA21" s="178">
        <v>480000</v>
      </c>
      <c r="AB21" s="178">
        <v>480000</v>
      </c>
      <c r="AC21" s="178">
        <v>480000</v>
      </c>
      <c r="AD21" s="178">
        <v>480000</v>
      </c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>
        <v>70000</v>
      </c>
      <c r="L22" s="178">
        <v>70000</v>
      </c>
      <c r="M22" s="178">
        <v>70000</v>
      </c>
      <c r="N22" s="178">
        <v>70000</v>
      </c>
      <c r="O22" s="178">
        <v>70000</v>
      </c>
      <c r="P22" s="178">
        <v>70000</v>
      </c>
      <c r="Q22" s="178">
        <v>70000</v>
      </c>
      <c r="R22" s="178">
        <v>70000</v>
      </c>
      <c r="S22" s="178">
        <v>70000</v>
      </c>
      <c r="T22" s="178">
        <v>70000</v>
      </c>
      <c r="U22" s="178">
        <v>70000</v>
      </c>
      <c r="V22" s="178">
        <v>70000</v>
      </c>
      <c r="W22" s="178">
        <v>70000</v>
      </c>
      <c r="X22" s="178">
        <v>70000</v>
      </c>
      <c r="Y22" s="178">
        <v>70000</v>
      </c>
      <c r="Z22" s="178">
        <v>70000</v>
      </c>
      <c r="AA22" s="178">
        <v>70000</v>
      </c>
      <c r="AB22" s="178">
        <v>70000</v>
      </c>
      <c r="AC22" s="178">
        <v>70000</v>
      </c>
      <c r="AD22" s="178">
        <v>70000</v>
      </c>
    </row>
    <row r="23" spans="4:30" ht="18" customHeight="1">
      <c r="D23" s="225"/>
      <c r="E23" s="175" t="s">
        <v>114</v>
      </c>
      <c r="F23" s="219">
        <v>675000</v>
      </c>
      <c r="G23" s="219">
        <v>600000</v>
      </c>
      <c r="H23" s="219">
        <v>600000</v>
      </c>
      <c r="I23" s="220">
        <f aca="true" t="shared" si="7" ref="I23:AD23">I80</f>
        <v>303120</v>
      </c>
      <c r="J23" s="178">
        <f t="shared" si="7"/>
        <v>343940</v>
      </c>
      <c r="K23" s="178">
        <f t="shared" si="7"/>
        <v>271662</v>
      </c>
      <c r="L23" s="178">
        <f t="shared" si="7"/>
        <v>249090</v>
      </c>
      <c r="M23" s="178">
        <f t="shared" si="7"/>
        <v>249090</v>
      </c>
      <c r="N23" s="178">
        <f t="shared" si="7"/>
        <v>249090</v>
      </c>
      <c r="O23" s="178">
        <f t="shared" si="7"/>
        <v>249090</v>
      </c>
      <c r="P23" s="178">
        <f t="shared" si="7"/>
        <v>249090</v>
      </c>
      <c r="Q23" s="178">
        <f t="shared" si="7"/>
        <v>249090</v>
      </c>
      <c r="R23" s="178">
        <f t="shared" si="7"/>
        <v>249090</v>
      </c>
      <c r="S23" s="178">
        <f t="shared" si="7"/>
        <v>249090</v>
      </c>
      <c r="T23" s="178">
        <f t="shared" si="7"/>
        <v>276065</v>
      </c>
      <c r="U23" s="178">
        <f t="shared" si="7"/>
        <v>276065</v>
      </c>
      <c r="V23" s="178">
        <f t="shared" si="7"/>
        <v>276065</v>
      </c>
      <c r="W23" s="178">
        <f t="shared" si="7"/>
        <v>276065</v>
      </c>
      <c r="X23" s="178">
        <f t="shared" si="7"/>
        <v>276065</v>
      </c>
      <c r="Y23" s="178">
        <f t="shared" si="7"/>
        <v>276065</v>
      </c>
      <c r="Z23" s="178">
        <f t="shared" si="7"/>
        <v>276065</v>
      </c>
      <c r="AA23" s="178">
        <f t="shared" si="7"/>
        <v>276065</v>
      </c>
      <c r="AB23" s="178">
        <f t="shared" si="7"/>
        <v>276065</v>
      </c>
      <c r="AC23" s="178">
        <f t="shared" si="7"/>
        <v>276065</v>
      </c>
      <c r="AD23" s="178">
        <f t="shared" si="7"/>
        <v>276065</v>
      </c>
    </row>
    <row r="24" spans="4:30" ht="18" customHeight="1">
      <c r="D24" s="225"/>
      <c r="E24" s="175" t="s">
        <v>113</v>
      </c>
      <c r="F24" s="144">
        <f aca="true" t="shared" si="8" ref="F24:AD24">IF(F19-F20-F21-F22-F23&lt;0,0,F19-F20-F21-F22-F23)</f>
        <v>1595000</v>
      </c>
      <c r="G24" s="144">
        <f t="shared" si="8"/>
        <v>1230000</v>
      </c>
      <c r="H24" s="144">
        <f t="shared" si="8"/>
        <v>1230000</v>
      </c>
      <c r="I24" s="144">
        <f t="shared" si="8"/>
        <v>0</v>
      </c>
      <c r="J24" s="144">
        <f t="shared" si="8"/>
        <v>0</v>
      </c>
      <c r="K24" s="144">
        <f t="shared" si="8"/>
        <v>0</v>
      </c>
      <c r="L24" s="144">
        <f t="shared" si="8"/>
        <v>0</v>
      </c>
      <c r="M24" s="144">
        <f t="shared" si="8"/>
        <v>0</v>
      </c>
      <c r="N24" s="144">
        <f t="shared" si="8"/>
        <v>0</v>
      </c>
      <c r="O24" s="144">
        <f t="shared" si="8"/>
        <v>0</v>
      </c>
      <c r="P24" s="144">
        <f t="shared" si="8"/>
        <v>0</v>
      </c>
      <c r="Q24" s="144">
        <f t="shared" si="8"/>
        <v>0</v>
      </c>
      <c r="R24" s="144">
        <f t="shared" si="8"/>
        <v>0</v>
      </c>
      <c r="S24" s="144">
        <f t="shared" si="8"/>
        <v>0</v>
      </c>
      <c r="T24" s="144">
        <f t="shared" si="8"/>
        <v>0</v>
      </c>
      <c r="U24" s="144">
        <f t="shared" si="8"/>
        <v>0</v>
      </c>
      <c r="V24" s="144">
        <f t="shared" si="8"/>
        <v>0</v>
      </c>
      <c r="W24" s="144">
        <f t="shared" si="8"/>
        <v>0</v>
      </c>
      <c r="X24" s="144">
        <f t="shared" si="8"/>
        <v>0</v>
      </c>
      <c r="Y24" s="144">
        <f t="shared" si="8"/>
        <v>0</v>
      </c>
      <c r="Z24" s="144">
        <f t="shared" si="8"/>
        <v>0</v>
      </c>
      <c r="AA24" s="144">
        <f t="shared" si="8"/>
        <v>0</v>
      </c>
      <c r="AB24" s="144">
        <f t="shared" si="8"/>
        <v>0</v>
      </c>
      <c r="AC24" s="144">
        <f t="shared" si="8"/>
        <v>0</v>
      </c>
      <c r="AD24" s="144">
        <f t="shared" si="8"/>
        <v>0</v>
      </c>
    </row>
    <row r="25" spans="4:30" ht="18" customHeight="1">
      <c r="D25" s="225"/>
      <c r="E25" s="174" t="s">
        <v>112</v>
      </c>
      <c r="F25" s="173">
        <f aca="true" t="shared" si="9" ref="F25:AD25">IF(F24&lt;=1950000,F24*0.05,IF(F24&lt;=3300000,F24*0.1-97500,IF(F24&lt;=6950000,F24*0.2-427500,"課税所得695万超")))</f>
        <v>79750</v>
      </c>
      <c r="G25" s="173">
        <f t="shared" si="9"/>
        <v>61500</v>
      </c>
      <c r="H25" s="173">
        <f t="shared" si="9"/>
        <v>61500</v>
      </c>
      <c r="I25" s="173">
        <f t="shared" si="9"/>
        <v>0</v>
      </c>
      <c r="J25" s="173">
        <f t="shared" si="9"/>
        <v>0</v>
      </c>
      <c r="K25" s="173">
        <f t="shared" si="9"/>
        <v>0</v>
      </c>
      <c r="L25" s="173">
        <f t="shared" si="9"/>
        <v>0</v>
      </c>
      <c r="M25" s="173">
        <f t="shared" si="9"/>
        <v>0</v>
      </c>
      <c r="N25" s="173">
        <f t="shared" si="9"/>
        <v>0</v>
      </c>
      <c r="O25" s="173">
        <f t="shared" si="9"/>
        <v>0</v>
      </c>
      <c r="P25" s="173">
        <f t="shared" si="9"/>
        <v>0</v>
      </c>
      <c r="Q25" s="173">
        <f t="shared" si="9"/>
        <v>0</v>
      </c>
      <c r="R25" s="173">
        <f t="shared" si="9"/>
        <v>0</v>
      </c>
      <c r="S25" s="173">
        <f t="shared" si="9"/>
        <v>0</v>
      </c>
      <c r="T25" s="173">
        <f t="shared" si="9"/>
        <v>0</v>
      </c>
      <c r="U25" s="173">
        <f t="shared" si="9"/>
        <v>0</v>
      </c>
      <c r="V25" s="173">
        <f t="shared" si="9"/>
        <v>0</v>
      </c>
      <c r="W25" s="173">
        <f t="shared" si="9"/>
        <v>0</v>
      </c>
      <c r="X25" s="173">
        <f t="shared" si="9"/>
        <v>0</v>
      </c>
      <c r="Y25" s="173">
        <f t="shared" si="9"/>
        <v>0</v>
      </c>
      <c r="Z25" s="173">
        <f t="shared" si="9"/>
        <v>0</v>
      </c>
      <c r="AA25" s="173">
        <f t="shared" si="9"/>
        <v>0</v>
      </c>
      <c r="AB25" s="173">
        <f t="shared" si="9"/>
        <v>0</v>
      </c>
      <c r="AC25" s="173">
        <f t="shared" si="9"/>
        <v>0</v>
      </c>
      <c r="AD25" s="173">
        <f t="shared" si="9"/>
        <v>0</v>
      </c>
    </row>
    <row r="26" spans="4:30" ht="27">
      <c r="D26" s="225" t="s">
        <v>1</v>
      </c>
      <c r="E26" s="177" t="s">
        <v>117</v>
      </c>
      <c r="F26" s="176">
        <f aca="true" t="shared" si="10" ref="F26:AD26">F16</f>
        <v>0</v>
      </c>
      <c r="G26" s="176">
        <f t="shared" si="10"/>
        <v>0</v>
      </c>
      <c r="H26" s="176">
        <f t="shared" si="10"/>
        <v>0</v>
      </c>
      <c r="I26" s="176">
        <f t="shared" si="10"/>
        <v>0</v>
      </c>
      <c r="J26" s="176">
        <f t="shared" si="10"/>
        <v>0</v>
      </c>
      <c r="K26" s="176">
        <f t="shared" si="10"/>
        <v>0</v>
      </c>
      <c r="L26" s="176">
        <f t="shared" si="10"/>
        <v>0</v>
      </c>
      <c r="M26" s="176">
        <f t="shared" si="10"/>
        <v>0</v>
      </c>
      <c r="N26" s="176">
        <f t="shared" si="10"/>
        <v>0</v>
      </c>
      <c r="O26" s="176">
        <f t="shared" si="10"/>
        <v>0</v>
      </c>
      <c r="P26" s="176">
        <f t="shared" si="10"/>
        <v>0</v>
      </c>
      <c r="Q26" s="176">
        <f t="shared" si="10"/>
        <v>0</v>
      </c>
      <c r="R26" s="176">
        <f t="shared" si="10"/>
        <v>0</v>
      </c>
      <c r="S26" s="176">
        <f t="shared" si="10"/>
        <v>0</v>
      </c>
      <c r="T26" s="176">
        <f t="shared" si="10"/>
        <v>0</v>
      </c>
      <c r="U26" s="176">
        <f t="shared" si="10"/>
        <v>0</v>
      </c>
      <c r="V26" s="176">
        <f t="shared" si="10"/>
        <v>0</v>
      </c>
      <c r="W26" s="176">
        <f t="shared" si="10"/>
        <v>0</v>
      </c>
      <c r="X26" s="176">
        <f t="shared" si="10"/>
        <v>0</v>
      </c>
      <c r="Y26" s="176">
        <f t="shared" si="10"/>
        <v>0</v>
      </c>
      <c r="Z26" s="176">
        <f t="shared" si="10"/>
        <v>0</v>
      </c>
      <c r="AA26" s="176">
        <f t="shared" si="10"/>
        <v>0</v>
      </c>
      <c r="AB26" s="176">
        <f t="shared" si="10"/>
        <v>0</v>
      </c>
      <c r="AC26" s="176">
        <f t="shared" si="10"/>
        <v>0</v>
      </c>
      <c r="AD26" s="176">
        <f t="shared" si="10"/>
        <v>0</v>
      </c>
    </row>
    <row r="27" spans="4:30" ht="18" customHeight="1">
      <c r="D27" s="225"/>
      <c r="E27" s="175" t="s">
        <v>85</v>
      </c>
      <c r="F27" s="176">
        <v>380000</v>
      </c>
      <c r="G27" s="176">
        <v>380000</v>
      </c>
      <c r="H27" s="176">
        <v>380000</v>
      </c>
      <c r="I27" s="176">
        <v>380000</v>
      </c>
      <c r="J27" s="176">
        <v>380000</v>
      </c>
      <c r="K27" s="176">
        <v>380000</v>
      </c>
      <c r="L27" s="176">
        <v>380000</v>
      </c>
      <c r="M27" s="176">
        <v>380000</v>
      </c>
      <c r="N27" s="176">
        <v>380000</v>
      </c>
      <c r="O27" s="176">
        <v>380000</v>
      </c>
      <c r="P27" s="176">
        <v>380000</v>
      </c>
      <c r="Q27" s="176">
        <v>380000</v>
      </c>
      <c r="R27" s="176">
        <v>380000</v>
      </c>
      <c r="S27" s="176">
        <v>380000</v>
      </c>
      <c r="T27" s="176">
        <v>380000</v>
      </c>
      <c r="U27" s="176">
        <v>380000</v>
      </c>
      <c r="V27" s="176">
        <v>380000</v>
      </c>
      <c r="W27" s="176">
        <v>380000</v>
      </c>
      <c r="X27" s="176">
        <v>380000</v>
      </c>
      <c r="Y27" s="176">
        <v>380000</v>
      </c>
      <c r="Z27" s="176">
        <v>380000</v>
      </c>
      <c r="AA27" s="176">
        <v>380000</v>
      </c>
      <c r="AB27" s="176">
        <v>380000</v>
      </c>
      <c r="AC27" s="176">
        <v>380000</v>
      </c>
      <c r="AD27" s="176">
        <v>380000</v>
      </c>
    </row>
    <row r="28" spans="4:30" ht="18" customHeight="1">
      <c r="D28" s="225"/>
      <c r="E28" s="175" t="s">
        <v>116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</row>
    <row r="29" spans="4:30" ht="18" customHeight="1">
      <c r="D29" s="225"/>
      <c r="E29" s="175" t="s">
        <v>115</v>
      </c>
      <c r="F29" s="176">
        <f>F22</f>
        <v>70000</v>
      </c>
      <c r="G29" s="176">
        <f>G22</f>
        <v>70000</v>
      </c>
      <c r="H29" s="176">
        <f>H22</f>
        <v>70000</v>
      </c>
      <c r="I29" s="176">
        <f>I22</f>
        <v>70000</v>
      </c>
      <c r="J29" s="176">
        <f>J22</f>
        <v>70000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</row>
    <row r="30" spans="4:30" ht="18" customHeight="1">
      <c r="D30" s="225"/>
      <c r="E30" s="175" t="s">
        <v>114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</row>
    <row r="31" spans="4:30" ht="18" customHeight="1">
      <c r="D31" s="225"/>
      <c r="E31" s="175" t="s">
        <v>113</v>
      </c>
      <c r="F31" s="144">
        <f aca="true" t="shared" si="11" ref="F31:AD31">IF(F26-F27-F28-F29-F30&lt;0,0,F26-F27-F28-F29-F30)</f>
        <v>0</v>
      </c>
      <c r="G31" s="144">
        <f t="shared" si="11"/>
        <v>0</v>
      </c>
      <c r="H31" s="144">
        <f t="shared" si="11"/>
        <v>0</v>
      </c>
      <c r="I31" s="144">
        <f t="shared" si="11"/>
        <v>0</v>
      </c>
      <c r="J31" s="144">
        <f t="shared" si="11"/>
        <v>0</v>
      </c>
      <c r="K31" s="144">
        <f t="shared" si="11"/>
        <v>0</v>
      </c>
      <c r="L31" s="144">
        <f t="shared" si="11"/>
        <v>0</v>
      </c>
      <c r="M31" s="144">
        <f t="shared" si="11"/>
        <v>0</v>
      </c>
      <c r="N31" s="144">
        <f t="shared" si="11"/>
        <v>0</v>
      </c>
      <c r="O31" s="144">
        <f t="shared" si="11"/>
        <v>0</v>
      </c>
      <c r="P31" s="144">
        <f t="shared" si="11"/>
        <v>0</v>
      </c>
      <c r="Q31" s="144">
        <f t="shared" si="11"/>
        <v>0</v>
      </c>
      <c r="R31" s="144">
        <f t="shared" si="11"/>
        <v>0</v>
      </c>
      <c r="S31" s="144">
        <f t="shared" si="11"/>
        <v>0</v>
      </c>
      <c r="T31" s="144">
        <f t="shared" si="11"/>
        <v>0</v>
      </c>
      <c r="U31" s="144">
        <f t="shared" si="11"/>
        <v>0</v>
      </c>
      <c r="V31" s="144">
        <f t="shared" si="11"/>
        <v>0</v>
      </c>
      <c r="W31" s="144">
        <f t="shared" si="11"/>
        <v>0</v>
      </c>
      <c r="X31" s="144">
        <f t="shared" si="11"/>
        <v>0</v>
      </c>
      <c r="Y31" s="144">
        <f t="shared" si="11"/>
        <v>0</v>
      </c>
      <c r="Z31" s="144">
        <f t="shared" si="11"/>
        <v>0</v>
      </c>
      <c r="AA31" s="144">
        <f t="shared" si="11"/>
        <v>0</v>
      </c>
      <c r="AB31" s="144">
        <f t="shared" si="11"/>
        <v>0</v>
      </c>
      <c r="AC31" s="144">
        <f t="shared" si="11"/>
        <v>0</v>
      </c>
      <c r="AD31" s="144">
        <f t="shared" si="11"/>
        <v>0</v>
      </c>
    </row>
    <row r="32" spans="4:30" ht="18" customHeight="1">
      <c r="D32" s="225"/>
      <c r="E32" s="174" t="s">
        <v>112</v>
      </c>
      <c r="F32" s="173">
        <f aca="true" t="shared" si="12" ref="F32:AD32">IF(F31&lt;=1950000,F31*0.05,IF(F31&lt;=3300000,F31*0.1-97500,IF(F31&lt;=6950000,F31*0.2-427500,"課税所得695万超")))</f>
        <v>0</v>
      </c>
      <c r="G32" s="173">
        <f t="shared" si="12"/>
        <v>0</v>
      </c>
      <c r="H32" s="173">
        <f t="shared" si="12"/>
        <v>0</v>
      </c>
      <c r="I32" s="173">
        <f t="shared" si="12"/>
        <v>0</v>
      </c>
      <c r="J32" s="173">
        <f t="shared" si="12"/>
        <v>0</v>
      </c>
      <c r="K32" s="173">
        <f t="shared" si="12"/>
        <v>0</v>
      </c>
      <c r="L32" s="173">
        <f t="shared" si="12"/>
        <v>0</v>
      </c>
      <c r="M32" s="173">
        <f t="shared" si="12"/>
        <v>0</v>
      </c>
      <c r="N32" s="173">
        <f t="shared" si="12"/>
        <v>0</v>
      </c>
      <c r="O32" s="173">
        <f t="shared" si="12"/>
        <v>0</v>
      </c>
      <c r="P32" s="173">
        <f t="shared" si="12"/>
        <v>0</v>
      </c>
      <c r="Q32" s="173">
        <f t="shared" si="12"/>
        <v>0</v>
      </c>
      <c r="R32" s="173">
        <f t="shared" si="12"/>
        <v>0</v>
      </c>
      <c r="S32" s="173">
        <f t="shared" si="12"/>
        <v>0</v>
      </c>
      <c r="T32" s="173">
        <f t="shared" si="12"/>
        <v>0</v>
      </c>
      <c r="U32" s="173">
        <f t="shared" si="12"/>
        <v>0</v>
      </c>
      <c r="V32" s="173">
        <f t="shared" si="12"/>
        <v>0</v>
      </c>
      <c r="W32" s="173">
        <f t="shared" si="12"/>
        <v>0</v>
      </c>
      <c r="X32" s="173">
        <f t="shared" si="12"/>
        <v>0</v>
      </c>
      <c r="Y32" s="173">
        <f t="shared" si="12"/>
        <v>0</v>
      </c>
      <c r="Z32" s="173">
        <f t="shared" si="12"/>
        <v>0</v>
      </c>
      <c r="AA32" s="173">
        <f t="shared" si="12"/>
        <v>0</v>
      </c>
      <c r="AB32" s="173">
        <f t="shared" si="12"/>
        <v>0</v>
      </c>
      <c r="AC32" s="173">
        <f t="shared" si="12"/>
        <v>0</v>
      </c>
      <c r="AD32" s="173">
        <f t="shared" si="12"/>
        <v>0</v>
      </c>
    </row>
    <row r="33" ht="18" customHeight="1"/>
    <row r="34" spans="4:6" ht="18" customHeight="1">
      <c r="D34" s="149" t="s">
        <v>111</v>
      </c>
      <c r="F34" t="s">
        <v>110</v>
      </c>
    </row>
    <row r="35" spans="4:30" s="161" customFormat="1" ht="30" customHeight="1">
      <c r="D35" s="246" t="s">
        <v>0</v>
      </c>
      <c r="E35" s="172" t="s">
        <v>86</v>
      </c>
      <c r="F35" s="171">
        <f aca="true" t="shared" si="13" ref="F35:AD35">F66</f>
        <v>6000000</v>
      </c>
      <c r="G35" s="171">
        <f t="shared" si="13"/>
        <v>3100000</v>
      </c>
      <c r="H35" s="171">
        <f t="shared" si="13"/>
        <v>2660000</v>
      </c>
      <c r="I35" s="171">
        <f t="shared" si="13"/>
        <v>2660000</v>
      </c>
      <c r="J35" s="171">
        <f t="shared" si="13"/>
        <v>0</v>
      </c>
      <c r="K35" s="171">
        <f t="shared" si="13"/>
        <v>1000000</v>
      </c>
      <c r="L35" s="171">
        <f t="shared" si="13"/>
        <v>1000000</v>
      </c>
      <c r="M35" s="171">
        <f t="shared" si="13"/>
        <v>1000000</v>
      </c>
      <c r="N35" s="171">
        <f t="shared" si="13"/>
        <v>1000000</v>
      </c>
      <c r="O35" s="171">
        <f t="shared" si="13"/>
        <v>1000000</v>
      </c>
      <c r="P35" s="171">
        <f t="shared" si="13"/>
        <v>1000000</v>
      </c>
      <c r="Q35" s="171">
        <f t="shared" si="13"/>
        <v>1000000</v>
      </c>
      <c r="R35" s="171">
        <f t="shared" si="13"/>
        <v>1000000</v>
      </c>
      <c r="S35" s="171">
        <f t="shared" si="13"/>
        <v>1000000</v>
      </c>
      <c r="T35" s="171">
        <f t="shared" si="13"/>
        <v>1000000</v>
      </c>
      <c r="U35" s="171">
        <f t="shared" si="13"/>
        <v>1000000</v>
      </c>
      <c r="V35" s="171">
        <f t="shared" si="13"/>
        <v>1000000</v>
      </c>
      <c r="W35" s="171">
        <f t="shared" si="13"/>
        <v>1000000</v>
      </c>
      <c r="X35" s="171">
        <f t="shared" si="13"/>
        <v>1000000</v>
      </c>
      <c r="Y35" s="171">
        <f t="shared" si="13"/>
        <v>1000000</v>
      </c>
      <c r="Z35" s="171">
        <f t="shared" si="13"/>
        <v>1000000</v>
      </c>
      <c r="AA35" s="171">
        <f t="shared" si="13"/>
        <v>1000000</v>
      </c>
      <c r="AB35" s="171">
        <f t="shared" si="13"/>
        <v>1000000</v>
      </c>
      <c r="AC35" s="171">
        <f t="shared" si="13"/>
        <v>1000000</v>
      </c>
      <c r="AD35" s="171">
        <f t="shared" si="13"/>
        <v>1000000</v>
      </c>
    </row>
    <row r="36" spans="4:30" s="161" customFormat="1" ht="18" customHeight="1">
      <c r="D36" s="247"/>
      <c r="E36" s="168" t="s">
        <v>107</v>
      </c>
      <c r="F36" s="167">
        <v>330000</v>
      </c>
      <c r="G36" s="167">
        <v>330000</v>
      </c>
      <c r="H36" s="167">
        <v>330000</v>
      </c>
      <c r="I36" s="167">
        <v>330000</v>
      </c>
      <c r="J36" s="167">
        <v>330000</v>
      </c>
      <c r="K36" s="167">
        <v>330000</v>
      </c>
      <c r="L36" s="167">
        <v>330000</v>
      </c>
      <c r="M36" s="167">
        <v>330000</v>
      </c>
      <c r="N36" s="167">
        <v>330000</v>
      </c>
      <c r="O36" s="167">
        <v>330000</v>
      </c>
      <c r="P36" s="167">
        <v>330000</v>
      </c>
      <c r="Q36" s="167">
        <v>330000</v>
      </c>
      <c r="R36" s="167">
        <v>330000</v>
      </c>
      <c r="S36" s="167">
        <v>330000</v>
      </c>
      <c r="T36" s="167">
        <v>330000</v>
      </c>
      <c r="U36" s="167">
        <v>330000</v>
      </c>
      <c r="V36" s="167">
        <v>330000</v>
      </c>
      <c r="W36" s="167">
        <v>330000</v>
      </c>
      <c r="X36" s="167">
        <v>330000</v>
      </c>
      <c r="Y36" s="167">
        <v>330000</v>
      </c>
      <c r="Z36" s="167">
        <v>330000</v>
      </c>
      <c r="AA36" s="167">
        <v>330000</v>
      </c>
      <c r="AB36" s="167">
        <v>330000</v>
      </c>
      <c r="AC36" s="167">
        <v>330000</v>
      </c>
      <c r="AD36" s="167">
        <v>330000</v>
      </c>
    </row>
    <row r="37" spans="4:31" s="161" customFormat="1" ht="18" customHeight="1">
      <c r="D37" s="247"/>
      <c r="E37" s="168" t="s">
        <v>106</v>
      </c>
      <c r="F37" s="167">
        <v>330000</v>
      </c>
      <c r="G37" s="167">
        <v>330000</v>
      </c>
      <c r="H37" s="167">
        <v>330000</v>
      </c>
      <c r="I37" s="167">
        <v>330000</v>
      </c>
      <c r="J37" s="167">
        <v>330000</v>
      </c>
      <c r="K37" s="167">
        <v>330000</v>
      </c>
      <c r="L37" s="167">
        <v>330000</v>
      </c>
      <c r="M37" s="167">
        <v>330000</v>
      </c>
      <c r="N37" s="167">
        <v>330000</v>
      </c>
      <c r="O37" s="167">
        <v>330000</v>
      </c>
      <c r="P37" s="167">
        <v>380000</v>
      </c>
      <c r="Q37" s="167">
        <v>380000</v>
      </c>
      <c r="R37" s="167">
        <v>380000</v>
      </c>
      <c r="S37" s="167">
        <v>380000</v>
      </c>
      <c r="T37" s="167">
        <v>380000</v>
      </c>
      <c r="U37" s="167">
        <v>380000</v>
      </c>
      <c r="V37" s="167">
        <v>380000</v>
      </c>
      <c r="W37" s="167">
        <v>380000</v>
      </c>
      <c r="X37" s="167">
        <v>380000</v>
      </c>
      <c r="Y37" s="167">
        <v>380000</v>
      </c>
      <c r="Z37" s="167">
        <v>380000</v>
      </c>
      <c r="AA37" s="167">
        <v>380000</v>
      </c>
      <c r="AB37" s="167">
        <v>380000</v>
      </c>
      <c r="AC37" s="167">
        <v>380000</v>
      </c>
      <c r="AD37" s="167">
        <v>380000</v>
      </c>
      <c r="AE37" s="170">
        <v>380000</v>
      </c>
    </row>
    <row r="38" spans="4:30" s="161" customFormat="1" ht="18" customHeight="1">
      <c r="D38" s="247"/>
      <c r="E38" s="168" t="s">
        <v>105</v>
      </c>
      <c r="F38" s="167">
        <v>56000</v>
      </c>
      <c r="G38" s="167">
        <v>56000</v>
      </c>
      <c r="H38" s="167">
        <v>56000</v>
      </c>
      <c r="I38" s="167">
        <v>56000</v>
      </c>
      <c r="J38" s="167">
        <v>56000</v>
      </c>
      <c r="K38" s="167">
        <v>56000</v>
      </c>
      <c r="L38" s="167">
        <v>56000</v>
      </c>
      <c r="M38" s="167">
        <v>56000</v>
      </c>
      <c r="N38" s="167">
        <v>56000</v>
      </c>
      <c r="O38" s="167">
        <v>56000</v>
      </c>
      <c r="P38" s="167">
        <v>56000</v>
      </c>
      <c r="Q38" s="167">
        <v>56000</v>
      </c>
      <c r="R38" s="167">
        <v>56000</v>
      </c>
      <c r="S38" s="167">
        <v>56000</v>
      </c>
      <c r="T38" s="167">
        <v>56000</v>
      </c>
      <c r="U38" s="167">
        <v>56000</v>
      </c>
      <c r="V38" s="167">
        <v>56000</v>
      </c>
      <c r="W38" s="167">
        <v>56000</v>
      </c>
      <c r="X38" s="167">
        <v>56000</v>
      </c>
      <c r="Y38" s="167">
        <v>56000</v>
      </c>
      <c r="Z38" s="167">
        <v>56000</v>
      </c>
      <c r="AA38" s="167">
        <v>56000</v>
      </c>
      <c r="AB38" s="167">
        <v>56000</v>
      </c>
      <c r="AC38" s="167">
        <v>56000</v>
      </c>
      <c r="AD38" s="167">
        <v>56000</v>
      </c>
    </row>
    <row r="39" spans="4:30" s="161" customFormat="1" ht="18" customHeight="1">
      <c r="D39" s="247"/>
      <c r="E39" s="168" t="s">
        <v>104</v>
      </c>
      <c r="F39" s="169">
        <v>1050912</v>
      </c>
      <c r="G39" s="169">
        <f aca="true" t="shared" si="14" ref="G39:AD39">F80</f>
        <v>0</v>
      </c>
      <c r="H39" s="169">
        <f t="shared" si="14"/>
        <v>0</v>
      </c>
      <c r="I39" s="169">
        <f t="shared" si="14"/>
        <v>0</v>
      </c>
      <c r="J39" s="169">
        <f t="shared" si="14"/>
        <v>303120</v>
      </c>
      <c r="K39" s="169">
        <f t="shared" si="14"/>
        <v>343940</v>
      </c>
      <c r="L39" s="169">
        <f t="shared" si="14"/>
        <v>271662</v>
      </c>
      <c r="M39" s="169">
        <f t="shared" si="14"/>
        <v>249090</v>
      </c>
      <c r="N39" s="169">
        <f t="shared" si="14"/>
        <v>249090</v>
      </c>
      <c r="O39" s="169">
        <f t="shared" si="14"/>
        <v>249090</v>
      </c>
      <c r="P39" s="169">
        <f t="shared" si="14"/>
        <v>249090</v>
      </c>
      <c r="Q39" s="169">
        <f t="shared" si="14"/>
        <v>249090</v>
      </c>
      <c r="R39" s="169">
        <f t="shared" si="14"/>
        <v>249090</v>
      </c>
      <c r="S39" s="169">
        <f t="shared" si="14"/>
        <v>249090</v>
      </c>
      <c r="T39" s="169">
        <f t="shared" si="14"/>
        <v>249090</v>
      </c>
      <c r="U39" s="169">
        <f t="shared" si="14"/>
        <v>276065</v>
      </c>
      <c r="V39" s="169">
        <f t="shared" si="14"/>
        <v>276065</v>
      </c>
      <c r="W39" s="169">
        <f t="shared" si="14"/>
        <v>276065</v>
      </c>
      <c r="X39" s="169">
        <f t="shared" si="14"/>
        <v>276065</v>
      </c>
      <c r="Y39" s="169">
        <f t="shared" si="14"/>
        <v>276065</v>
      </c>
      <c r="Z39" s="169">
        <f t="shared" si="14"/>
        <v>276065</v>
      </c>
      <c r="AA39" s="169">
        <f t="shared" si="14"/>
        <v>276065</v>
      </c>
      <c r="AB39" s="169">
        <f t="shared" si="14"/>
        <v>276065</v>
      </c>
      <c r="AC39" s="169">
        <f t="shared" si="14"/>
        <v>276065</v>
      </c>
      <c r="AD39" s="169">
        <f t="shared" si="14"/>
        <v>276065</v>
      </c>
    </row>
    <row r="40" spans="4:30" s="161" customFormat="1" ht="18" customHeight="1">
      <c r="D40" s="247"/>
      <c r="E40" s="168" t="s">
        <v>103</v>
      </c>
      <c r="F40" s="169">
        <f>F35-F36-F37-F38-F39</f>
        <v>4233088</v>
      </c>
      <c r="G40" s="169">
        <f aca="true" t="shared" si="15" ref="G40:AD40">IF(G35-G36-G37-G38-G39&lt;0,0,G35-G36-G37-G38-G39)</f>
        <v>2384000</v>
      </c>
      <c r="H40" s="169">
        <f t="shared" si="15"/>
        <v>1944000</v>
      </c>
      <c r="I40" s="169">
        <f t="shared" si="15"/>
        <v>1944000</v>
      </c>
      <c r="J40" s="169">
        <f t="shared" si="15"/>
        <v>0</v>
      </c>
      <c r="K40" s="169">
        <f t="shared" si="15"/>
        <v>0</v>
      </c>
      <c r="L40" s="169">
        <f t="shared" si="15"/>
        <v>12338</v>
      </c>
      <c r="M40" s="169">
        <f t="shared" si="15"/>
        <v>34910</v>
      </c>
      <c r="N40" s="169">
        <f t="shared" si="15"/>
        <v>34910</v>
      </c>
      <c r="O40" s="169">
        <f t="shared" si="15"/>
        <v>34910</v>
      </c>
      <c r="P40" s="169">
        <f t="shared" si="15"/>
        <v>0</v>
      </c>
      <c r="Q40" s="169">
        <f t="shared" si="15"/>
        <v>0</v>
      </c>
      <c r="R40" s="169">
        <f t="shared" si="15"/>
        <v>0</v>
      </c>
      <c r="S40" s="169">
        <f t="shared" si="15"/>
        <v>0</v>
      </c>
      <c r="T40" s="169">
        <f t="shared" si="15"/>
        <v>0</v>
      </c>
      <c r="U40" s="169">
        <f t="shared" si="15"/>
        <v>0</v>
      </c>
      <c r="V40" s="169">
        <f t="shared" si="15"/>
        <v>0</v>
      </c>
      <c r="W40" s="169">
        <f t="shared" si="15"/>
        <v>0</v>
      </c>
      <c r="X40" s="169">
        <f t="shared" si="15"/>
        <v>0</v>
      </c>
      <c r="Y40" s="169">
        <f t="shared" si="15"/>
        <v>0</v>
      </c>
      <c r="Z40" s="169">
        <f t="shared" si="15"/>
        <v>0</v>
      </c>
      <c r="AA40" s="169">
        <f t="shared" si="15"/>
        <v>0</v>
      </c>
      <c r="AB40" s="169">
        <f t="shared" si="15"/>
        <v>0</v>
      </c>
      <c r="AC40" s="169">
        <f t="shared" si="15"/>
        <v>0</v>
      </c>
      <c r="AD40" s="169">
        <f t="shared" si="15"/>
        <v>0</v>
      </c>
    </row>
    <row r="41" spans="4:30" s="161" customFormat="1" ht="18" customHeight="1">
      <c r="D41" s="247"/>
      <c r="E41" s="168" t="s">
        <v>102</v>
      </c>
      <c r="F41" s="167">
        <f aca="true" t="shared" si="16" ref="F41:AD41">IF(F35&lt;819000,0,F40*0.1)</f>
        <v>423308.80000000005</v>
      </c>
      <c r="G41" s="167">
        <f t="shared" si="16"/>
        <v>238400</v>
      </c>
      <c r="H41" s="167">
        <f t="shared" si="16"/>
        <v>194400</v>
      </c>
      <c r="I41" s="167">
        <f t="shared" si="16"/>
        <v>194400</v>
      </c>
      <c r="J41" s="167">
        <f t="shared" si="16"/>
        <v>0</v>
      </c>
      <c r="K41" s="167">
        <f t="shared" si="16"/>
        <v>0</v>
      </c>
      <c r="L41" s="167">
        <f t="shared" si="16"/>
        <v>1233.8000000000002</v>
      </c>
      <c r="M41" s="167">
        <f t="shared" si="16"/>
        <v>3491</v>
      </c>
      <c r="N41" s="167">
        <f t="shared" si="16"/>
        <v>3491</v>
      </c>
      <c r="O41" s="167">
        <f t="shared" si="16"/>
        <v>3491</v>
      </c>
      <c r="P41" s="167">
        <f t="shared" si="16"/>
        <v>0</v>
      </c>
      <c r="Q41" s="167">
        <f t="shared" si="16"/>
        <v>0</v>
      </c>
      <c r="R41" s="167">
        <f t="shared" si="16"/>
        <v>0</v>
      </c>
      <c r="S41" s="167">
        <f t="shared" si="16"/>
        <v>0</v>
      </c>
      <c r="T41" s="167">
        <f t="shared" si="16"/>
        <v>0</v>
      </c>
      <c r="U41" s="167">
        <f t="shared" si="16"/>
        <v>0</v>
      </c>
      <c r="V41" s="167">
        <f t="shared" si="16"/>
        <v>0</v>
      </c>
      <c r="W41" s="167">
        <f t="shared" si="16"/>
        <v>0</v>
      </c>
      <c r="X41" s="167">
        <f t="shared" si="16"/>
        <v>0</v>
      </c>
      <c r="Y41" s="167">
        <f t="shared" si="16"/>
        <v>0</v>
      </c>
      <c r="Z41" s="167">
        <f t="shared" si="16"/>
        <v>0</v>
      </c>
      <c r="AA41" s="167">
        <f t="shared" si="16"/>
        <v>0</v>
      </c>
      <c r="AB41" s="167">
        <f t="shared" si="16"/>
        <v>0</v>
      </c>
      <c r="AC41" s="167">
        <f t="shared" si="16"/>
        <v>0</v>
      </c>
      <c r="AD41" s="167">
        <f t="shared" si="16"/>
        <v>0</v>
      </c>
    </row>
    <row r="42" spans="4:30" s="161" customFormat="1" ht="18" customHeight="1">
      <c r="D42" s="247"/>
      <c r="E42" s="168" t="s">
        <v>109</v>
      </c>
      <c r="F42" s="167">
        <v>2500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5000</v>
      </c>
      <c r="M42" s="167">
        <v>5000</v>
      </c>
      <c r="N42" s="167">
        <v>5000</v>
      </c>
      <c r="O42" s="167">
        <f aca="true" t="shared" si="17" ref="O42:AD42">IF((O21-P37)&gt;O40,IF(O40*0.05&gt;2500,O40*0.05,2500),(O21-P37)*0.05)</f>
        <v>2500</v>
      </c>
      <c r="P42" s="167">
        <f t="shared" si="17"/>
        <v>2500</v>
      </c>
      <c r="Q42" s="167">
        <f t="shared" si="17"/>
        <v>2500</v>
      </c>
      <c r="R42" s="167">
        <f t="shared" si="17"/>
        <v>2500</v>
      </c>
      <c r="S42" s="167">
        <f t="shared" si="17"/>
        <v>2500</v>
      </c>
      <c r="T42" s="167">
        <f t="shared" si="17"/>
        <v>2500</v>
      </c>
      <c r="U42" s="167">
        <f t="shared" si="17"/>
        <v>2500</v>
      </c>
      <c r="V42" s="167">
        <f t="shared" si="17"/>
        <v>2500</v>
      </c>
      <c r="W42" s="167">
        <f t="shared" si="17"/>
        <v>2500</v>
      </c>
      <c r="X42" s="167">
        <f t="shared" si="17"/>
        <v>2500</v>
      </c>
      <c r="Y42" s="167">
        <f t="shared" si="17"/>
        <v>2500</v>
      </c>
      <c r="Z42" s="167">
        <f t="shared" si="17"/>
        <v>2500</v>
      </c>
      <c r="AA42" s="167">
        <f t="shared" si="17"/>
        <v>2500</v>
      </c>
      <c r="AB42" s="167">
        <f t="shared" si="17"/>
        <v>2500</v>
      </c>
      <c r="AC42" s="167">
        <f t="shared" si="17"/>
        <v>2500</v>
      </c>
      <c r="AD42" s="167">
        <f t="shared" si="17"/>
        <v>2500</v>
      </c>
    </row>
    <row r="43" spans="4:30" s="161" customFormat="1" ht="18" customHeight="1">
      <c r="D43" s="247"/>
      <c r="E43" s="168" t="s">
        <v>108</v>
      </c>
      <c r="F43" s="167">
        <f aca="true" t="shared" si="18" ref="F43:AD43">IF(F41-F42&lt;0,0,F41-F42)</f>
        <v>420808.80000000005</v>
      </c>
      <c r="G43" s="167">
        <f t="shared" si="18"/>
        <v>238400</v>
      </c>
      <c r="H43" s="167">
        <f t="shared" si="18"/>
        <v>194400</v>
      </c>
      <c r="I43" s="167">
        <f t="shared" si="18"/>
        <v>194400</v>
      </c>
      <c r="J43" s="167">
        <f t="shared" si="18"/>
        <v>0</v>
      </c>
      <c r="K43" s="167">
        <f t="shared" si="18"/>
        <v>0</v>
      </c>
      <c r="L43" s="167">
        <f t="shared" si="18"/>
        <v>0</v>
      </c>
      <c r="M43" s="167">
        <f t="shared" si="18"/>
        <v>0</v>
      </c>
      <c r="N43" s="167">
        <f t="shared" si="18"/>
        <v>0</v>
      </c>
      <c r="O43" s="167">
        <f t="shared" si="18"/>
        <v>991</v>
      </c>
      <c r="P43" s="167">
        <f t="shared" si="18"/>
        <v>0</v>
      </c>
      <c r="Q43" s="167">
        <f t="shared" si="18"/>
        <v>0</v>
      </c>
      <c r="R43" s="167">
        <f t="shared" si="18"/>
        <v>0</v>
      </c>
      <c r="S43" s="167">
        <f t="shared" si="18"/>
        <v>0</v>
      </c>
      <c r="T43" s="167">
        <f t="shared" si="18"/>
        <v>0</v>
      </c>
      <c r="U43" s="167">
        <f t="shared" si="18"/>
        <v>0</v>
      </c>
      <c r="V43" s="167">
        <f t="shared" si="18"/>
        <v>0</v>
      </c>
      <c r="W43" s="167">
        <f t="shared" si="18"/>
        <v>0</v>
      </c>
      <c r="X43" s="167">
        <f t="shared" si="18"/>
        <v>0</v>
      </c>
      <c r="Y43" s="167">
        <f t="shared" si="18"/>
        <v>0</v>
      </c>
      <c r="Z43" s="167">
        <f t="shared" si="18"/>
        <v>0</v>
      </c>
      <c r="AA43" s="167">
        <f t="shared" si="18"/>
        <v>0</v>
      </c>
      <c r="AB43" s="167">
        <f t="shared" si="18"/>
        <v>0</v>
      </c>
      <c r="AC43" s="167">
        <f t="shared" si="18"/>
        <v>0</v>
      </c>
      <c r="AD43" s="167">
        <f t="shared" si="18"/>
        <v>0</v>
      </c>
    </row>
    <row r="44" spans="4:30" s="161" customFormat="1" ht="18" customHeight="1">
      <c r="D44" s="247"/>
      <c r="E44" s="168" t="s">
        <v>101</v>
      </c>
      <c r="F44" s="167">
        <v>5500</v>
      </c>
      <c r="G44" s="167">
        <f>IF(G35&lt;819000,0,5500)</f>
        <v>5500</v>
      </c>
      <c r="H44" s="167">
        <f aca="true" t="shared" si="19" ref="H44:AD44">IF(H35&lt;819000,0,5500)</f>
        <v>5500</v>
      </c>
      <c r="I44" s="167">
        <f t="shared" si="19"/>
        <v>5500</v>
      </c>
      <c r="J44" s="167">
        <f t="shared" si="19"/>
        <v>0</v>
      </c>
      <c r="K44" s="167">
        <f t="shared" si="19"/>
        <v>5500</v>
      </c>
      <c r="L44" s="167">
        <f t="shared" si="19"/>
        <v>5500</v>
      </c>
      <c r="M44" s="167">
        <f t="shared" si="19"/>
        <v>5500</v>
      </c>
      <c r="N44" s="167">
        <f t="shared" si="19"/>
        <v>5500</v>
      </c>
      <c r="O44" s="167">
        <f t="shared" si="19"/>
        <v>5500</v>
      </c>
      <c r="P44" s="167">
        <f t="shared" si="19"/>
        <v>5500</v>
      </c>
      <c r="Q44" s="167">
        <f t="shared" si="19"/>
        <v>5500</v>
      </c>
      <c r="R44" s="167">
        <f t="shared" si="19"/>
        <v>5500</v>
      </c>
      <c r="S44" s="167">
        <f t="shared" si="19"/>
        <v>5500</v>
      </c>
      <c r="T44" s="167">
        <f t="shared" si="19"/>
        <v>5500</v>
      </c>
      <c r="U44" s="167">
        <f t="shared" si="19"/>
        <v>5500</v>
      </c>
      <c r="V44" s="167">
        <f t="shared" si="19"/>
        <v>5500</v>
      </c>
      <c r="W44" s="167">
        <f t="shared" si="19"/>
        <v>5500</v>
      </c>
      <c r="X44" s="167">
        <f t="shared" si="19"/>
        <v>5500</v>
      </c>
      <c r="Y44" s="167">
        <f t="shared" si="19"/>
        <v>5500</v>
      </c>
      <c r="Z44" s="167">
        <f t="shared" si="19"/>
        <v>5500</v>
      </c>
      <c r="AA44" s="167">
        <f t="shared" si="19"/>
        <v>5500</v>
      </c>
      <c r="AB44" s="167">
        <f t="shared" si="19"/>
        <v>5500</v>
      </c>
      <c r="AC44" s="167">
        <f t="shared" si="19"/>
        <v>5500</v>
      </c>
      <c r="AD44" s="167">
        <f t="shared" si="19"/>
        <v>5500</v>
      </c>
    </row>
    <row r="45" spans="4:30" s="161" customFormat="1" ht="18" customHeight="1">
      <c r="D45" s="248"/>
      <c r="E45" s="168" t="s">
        <v>100</v>
      </c>
      <c r="F45" s="167">
        <f aca="true" t="shared" si="20" ref="F45:AD45">F43+F44</f>
        <v>426308.80000000005</v>
      </c>
      <c r="G45" s="167">
        <f t="shared" si="20"/>
        <v>243900</v>
      </c>
      <c r="H45" s="167">
        <f t="shared" si="20"/>
        <v>199900</v>
      </c>
      <c r="I45" s="167">
        <f t="shared" si="20"/>
        <v>199900</v>
      </c>
      <c r="J45" s="167">
        <f t="shared" si="20"/>
        <v>0</v>
      </c>
      <c r="K45" s="167">
        <f t="shared" si="20"/>
        <v>5500</v>
      </c>
      <c r="L45" s="167">
        <f t="shared" si="20"/>
        <v>5500</v>
      </c>
      <c r="M45" s="167">
        <f t="shared" si="20"/>
        <v>5500</v>
      </c>
      <c r="N45" s="167">
        <f t="shared" si="20"/>
        <v>5500</v>
      </c>
      <c r="O45" s="167">
        <f t="shared" si="20"/>
        <v>6491</v>
      </c>
      <c r="P45" s="167">
        <f t="shared" si="20"/>
        <v>5500</v>
      </c>
      <c r="Q45" s="167">
        <f t="shared" si="20"/>
        <v>5500</v>
      </c>
      <c r="R45" s="167">
        <f t="shared" si="20"/>
        <v>5500</v>
      </c>
      <c r="S45" s="167">
        <f t="shared" si="20"/>
        <v>5500</v>
      </c>
      <c r="T45" s="167">
        <f t="shared" si="20"/>
        <v>5500</v>
      </c>
      <c r="U45" s="167">
        <f t="shared" si="20"/>
        <v>5500</v>
      </c>
      <c r="V45" s="167">
        <f t="shared" si="20"/>
        <v>5500</v>
      </c>
      <c r="W45" s="167">
        <f t="shared" si="20"/>
        <v>5500</v>
      </c>
      <c r="X45" s="167">
        <f t="shared" si="20"/>
        <v>5500</v>
      </c>
      <c r="Y45" s="167">
        <f t="shared" si="20"/>
        <v>5500</v>
      </c>
      <c r="Z45" s="167">
        <f t="shared" si="20"/>
        <v>5500</v>
      </c>
      <c r="AA45" s="167">
        <f t="shared" si="20"/>
        <v>5500</v>
      </c>
      <c r="AB45" s="167">
        <f t="shared" si="20"/>
        <v>5500</v>
      </c>
      <c r="AC45" s="167">
        <f t="shared" si="20"/>
        <v>5500</v>
      </c>
      <c r="AD45" s="167">
        <f t="shared" si="20"/>
        <v>5500</v>
      </c>
    </row>
    <row r="46" spans="4:30" s="161" customFormat="1" ht="30" customHeight="1">
      <c r="D46" s="246" t="s">
        <v>1</v>
      </c>
      <c r="E46" s="166" t="s">
        <v>86</v>
      </c>
      <c r="F46" s="165">
        <f aca="true" t="shared" si="21" ref="F46:AD46">F69</f>
        <v>0</v>
      </c>
      <c r="G46" s="165">
        <f t="shared" si="21"/>
        <v>0</v>
      </c>
      <c r="H46" s="165">
        <f t="shared" si="21"/>
        <v>0</v>
      </c>
      <c r="I46" s="165">
        <f t="shared" si="21"/>
        <v>0</v>
      </c>
      <c r="J46" s="165">
        <f t="shared" si="21"/>
        <v>0</v>
      </c>
      <c r="K46" s="165">
        <f t="shared" si="21"/>
        <v>0</v>
      </c>
      <c r="L46" s="165">
        <f t="shared" si="21"/>
        <v>0</v>
      </c>
      <c r="M46" s="165">
        <f t="shared" si="21"/>
        <v>0</v>
      </c>
      <c r="N46" s="165">
        <f t="shared" si="21"/>
        <v>0</v>
      </c>
      <c r="O46" s="165">
        <f t="shared" si="21"/>
        <v>0</v>
      </c>
      <c r="P46" s="165">
        <f t="shared" si="21"/>
        <v>0</v>
      </c>
      <c r="Q46" s="165">
        <f t="shared" si="21"/>
        <v>0</v>
      </c>
      <c r="R46" s="165">
        <f t="shared" si="21"/>
        <v>0</v>
      </c>
      <c r="S46" s="165">
        <f t="shared" si="21"/>
        <v>0</v>
      </c>
      <c r="T46" s="165">
        <f t="shared" si="21"/>
        <v>0</v>
      </c>
      <c r="U46" s="165">
        <f t="shared" si="21"/>
        <v>0</v>
      </c>
      <c r="V46" s="165">
        <f t="shared" si="21"/>
        <v>0</v>
      </c>
      <c r="W46" s="165">
        <f t="shared" si="21"/>
        <v>0</v>
      </c>
      <c r="X46" s="165">
        <f t="shared" si="21"/>
        <v>0</v>
      </c>
      <c r="Y46" s="165">
        <f t="shared" si="21"/>
        <v>0</v>
      </c>
      <c r="Z46" s="165">
        <f t="shared" si="21"/>
        <v>0</v>
      </c>
      <c r="AA46" s="165">
        <f t="shared" si="21"/>
        <v>0</v>
      </c>
      <c r="AB46" s="165">
        <f t="shared" si="21"/>
        <v>0</v>
      </c>
      <c r="AC46" s="165">
        <f t="shared" si="21"/>
        <v>0</v>
      </c>
      <c r="AD46" s="165">
        <f t="shared" si="21"/>
        <v>0</v>
      </c>
    </row>
    <row r="47" spans="4:30" s="161" customFormat="1" ht="18" customHeight="1">
      <c r="D47" s="247"/>
      <c r="E47" s="163" t="s">
        <v>107</v>
      </c>
      <c r="F47" s="162">
        <v>330000</v>
      </c>
      <c r="G47" s="162">
        <v>330000</v>
      </c>
      <c r="H47" s="162">
        <v>330000</v>
      </c>
      <c r="I47" s="162">
        <v>330000</v>
      </c>
      <c r="J47" s="162">
        <v>330000</v>
      </c>
      <c r="K47" s="162">
        <v>330000</v>
      </c>
      <c r="L47" s="162">
        <v>330000</v>
      </c>
      <c r="M47" s="162">
        <v>330000</v>
      </c>
      <c r="N47" s="162">
        <v>330000</v>
      </c>
      <c r="O47" s="162">
        <v>330000</v>
      </c>
      <c r="P47" s="162">
        <v>330000</v>
      </c>
      <c r="Q47" s="162">
        <v>330000</v>
      </c>
      <c r="R47" s="162">
        <v>330000</v>
      </c>
      <c r="S47" s="162">
        <v>330000</v>
      </c>
      <c r="T47" s="162">
        <v>330000</v>
      </c>
      <c r="U47" s="162">
        <v>330000</v>
      </c>
      <c r="V47" s="162">
        <v>330000</v>
      </c>
      <c r="W47" s="162">
        <v>330000</v>
      </c>
      <c r="X47" s="162">
        <v>330000</v>
      </c>
      <c r="Y47" s="162">
        <v>330000</v>
      </c>
      <c r="Z47" s="162">
        <v>330000</v>
      </c>
      <c r="AA47" s="162">
        <v>330000</v>
      </c>
      <c r="AB47" s="162">
        <v>330000</v>
      </c>
      <c r="AC47" s="162">
        <v>330000</v>
      </c>
      <c r="AD47" s="162">
        <v>330000</v>
      </c>
    </row>
    <row r="48" spans="4:30" s="161" customFormat="1" ht="18" customHeight="1">
      <c r="D48" s="247"/>
      <c r="E48" s="163" t="s">
        <v>106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</row>
    <row r="49" spans="4:30" s="161" customFormat="1" ht="18" customHeight="1">
      <c r="D49" s="247"/>
      <c r="E49" s="163" t="s">
        <v>105</v>
      </c>
      <c r="F49" s="162">
        <v>56000</v>
      </c>
      <c r="G49" s="162">
        <v>56000</v>
      </c>
      <c r="H49" s="162">
        <v>56000</v>
      </c>
      <c r="I49" s="162">
        <v>56000</v>
      </c>
      <c r="J49" s="162">
        <v>56000</v>
      </c>
      <c r="K49" s="162">
        <v>56000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</row>
    <row r="50" spans="4:30" s="161" customFormat="1" ht="18" customHeight="1">
      <c r="D50" s="247"/>
      <c r="E50" s="163" t="s">
        <v>104</v>
      </c>
      <c r="F50" s="164">
        <v>0</v>
      </c>
      <c r="G50" s="164">
        <f aca="true" t="shared" si="22" ref="G50:AD50">F89</f>
        <v>0</v>
      </c>
      <c r="H50" s="164">
        <f t="shared" si="22"/>
        <v>0</v>
      </c>
      <c r="I50" s="164">
        <f t="shared" si="22"/>
        <v>0</v>
      </c>
      <c r="J50" s="164">
        <f t="shared" si="22"/>
        <v>0</v>
      </c>
      <c r="K50" s="164">
        <f t="shared" si="22"/>
        <v>0</v>
      </c>
      <c r="L50" s="164">
        <f t="shared" si="22"/>
        <v>0</v>
      </c>
      <c r="M50" s="164">
        <f t="shared" si="22"/>
        <v>0</v>
      </c>
      <c r="N50" s="164">
        <f t="shared" si="22"/>
        <v>0</v>
      </c>
      <c r="O50" s="164">
        <f t="shared" si="22"/>
        <v>0</v>
      </c>
      <c r="P50" s="164">
        <f t="shared" si="22"/>
        <v>0</v>
      </c>
      <c r="Q50" s="164">
        <f t="shared" si="22"/>
        <v>0</v>
      </c>
      <c r="R50" s="164">
        <f t="shared" si="22"/>
        <v>0</v>
      </c>
      <c r="S50" s="164">
        <f t="shared" si="22"/>
        <v>0</v>
      </c>
      <c r="T50" s="164">
        <f t="shared" si="22"/>
        <v>0</v>
      </c>
      <c r="U50" s="164">
        <f t="shared" si="22"/>
        <v>0</v>
      </c>
      <c r="V50" s="164">
        <f t="shared" si="22"/>
        <v>0</v>
      </c>
      <c r="W50" s="164">
        <f t="shared" si="22"/>
        <v>0</v>
      </c>
      <c r="X50" s="164">
        <f t="shared" si="22"/>
        <v>0</v>
      </c>
      <c r="Y50" s="164">
        <f t="shared" si="22"/>
        <v>0</v>
      </c>
      <c r="Z50" s="164">
        <f t="shared" si="22"/>
        <v>0</v>
      </c>
      <c r="AA50" s="164">
        <f t="shared" si="22"/>
        <v>0</v>
      </c>
      <c r="AB50" s="164">
        <f t="shared" si="22"/>
        <v>0</v>
      </c>
      <c r="AC50" s="164">
        <f t="shared" si="22"/>
        <v>0</v>
      </c>
      <c r="AD50" s="164">
        <f t="shared" si="22"/>
        <v>0</v>
      </c>
    </row>
    <row r="51" spans="4:30" s="161" customFormat="1" ht="18" customHeight="1">
      <c r="D51" s="247"/>
      <c r="E51" s="163" t="s">
        <v>103</v>
      </c>
      <c r="F51" s="164">
        <f aca="true" t="shared" si="23" ref="F51:AD51">IF(F46-F47-F48-F49-F50&lt;0,0,F46-F47-F48-F49-F50)</f>
        <v>0</v>
      </c>
      <c r="G51" s="164">
        <f t="shared" si="23"/>
        <v>0</v>
      </c>
      <c r="H51" s="164">
        <f t="shared" si="23"/>
        <v>0</v>
      </c>
      <c r="I51" s="164">
        <f t="shared" si="23"/>
        <v>0</v>
      </c>
      <c r="J51" s="164">
        <f t="shared" si="23"/>
        <v>0</v>
      </c>
      <c r="K51" s="164">
        <f t="shared" si="23"/>
        <v>0</v>
      </c>
      <c r="L51" s="164">
        <f t="shared" si="23"/>
        <v>0</v>
      </c>
      <c r="M51" s="164">
        <f t="shared" si="23"/>
        <v>0</v>
      </c>
      <c r="N51" s="164">
        <f t="shared" si="23"/>
        <v>0</v>
      </c>
      <c r="O51" s="164">
        <f t="shared" si="23"/>
        <v>0</v>
      </c>
      <c r="P51" s="164">
        <f t="shared" si="23"/>
        <v>0</v>
      </c>
      <c r="Q51" s="164">
        <f t="shared" si="23"/>
        <v>0</v>
      </c>
      <c r="R51" s="164">
        <f t="shared" si="23"/>
        <v>0</v>
      </c>
      <c r="S51" s="164">
        <f t="shared" si="23"/>
        <v>0</v>
      </c>
      <c r="T51" s="164">
        <f t="shared" si="23"/>
        <v>0</v>
      </c>
      <c r="U51" s="164">
        <f t="shared" si="23"/>
        <v>0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23"/>
        <v>0</v>
      </c>
      <c r="Z51" s="164">
        <f t="shared" si="23"/>
        <v>0</v>
      </c>
      <c r="AA51" s="164">
        <f t="shared" si="23"/>
        <v>0</v>
      </c>
      <c r="AB51" s="164">
        <f t="shared" si="23"/>
        <v>0</v>
      </c>
      <c r="AC51" s="164">
        <f t="shared" si="23"/>
        <v>0</v>
      </c>
      <c r="AD51" s="164">
        <f t="shared" si="23"/>
        <v>0</v>
      </c>
    </row>
    <row r="52" spans="4:30" s="161" customFormat="1" ht="18" customHeight="1">
      <c r="D52" s="247"/>
      <c r="E52" s="163" t="s">
        <v>102</v>
      </c>
      <c r="F52" s="162">
        <f>IF(F46&lt;819000,0,F51*0.1)</f>
        <v>0</v>
      </c>
      <c r="G52" s="162">
        <f aca="true" t="shared" si="24" ref="G52:AD52">IF(G46&lt;819000,0,G51*0.1)</f>
        <v>0</v>
      </c>
      <c r="H52" s="162">
        <f t="shared" si="24"/>
        <v>0</v>
      </c>
      <c r="I52" s="162">
        <f t="shared" si="24"/>
        <v>0</v>
      </c>
      <c r="J52" s="162">
        <f t="shared" si="24"/>
        <v>0</v>
      </c>
      <c r="K52" s="162">
        <f t="shared" si="24"/>
        <v>0</v>
      </c>
      <c r="L52" s="162">
        <f t="shared" si="24"/>
        <v>0</v>
      </c>
      <c r="M52" s="162">
        <f t="shared" si="24"/>
        <v>0</v>
      </c>
      <c r="N52" s="162">
        <f t="shared" si="24"/>
        <v>0</v>
      </c>
      <c r="O52" s="162">
        <f t="shared" si="24"/>
        <v>0</v>
      </c>
      <c r="P52" s="162">
        <f t="shared" si="24"/>
        <v>0</v>
      </c>
      <c r="Q52" s="162">
        <f t="shared" si="24"/>
        <v>0</v>
      </c>
      <c r="R52" s="162">
        <f t="shared" si="24"/>
        <v>0</v>
      </c>
      <c r="S52" s="162">
        <f t="shared" si="24"/>
        <v>0</v>
      </c>
      <c r="T52" s="162">
        <f t="shared" si="24"/>
        <v>0</v>
      </c>
      <c r="U52" s="162">
        <f t="shared" si="24"/>
        <v>0</v>
      </c>
      <c r="V52" s="162">
        <f t="shared" si="24"/>
        <v>0</v>
      </c>
      <c r="W52" s="162">
        <f t="shared" si="24"/>
        <v>0</v>
      </c>
      <c r="X52" s="162">
        <f t="shared" si="24"/>
        <v>0</v>
      </c>
      <c r="Y52" s="162">
        <f t="shared" si="24"/>
        <v>0</v>
      </c>
      <c r="Z52" s="162">
        <f t="shared" si="24"/>
        <v>0</v>
      </c>
      <c r="AA52" s="162">
        <f t="shared" si="24"/>
        <v>0</v>
      </c>
      <c r="AB52" s="162">
        <f t="shared" si="24"/>
        <v>0</v>
      </c>
      <c r="AC52" s="162">
        <f t="shared" si="24"/>
        <v>0</v>
      </c>
      <c r="AD52" s="162">
        <f t="shared" si="24"/>
        <v>0</v>
      </c>
    </row>
    <row r="53" spans="4:30" s="161" customFormat="1" ht="18" customHeight="1">
      <c r="D53" s="247"/>
      <c r="E53" s="163" t="s">
        <v>101</v>
      </c>
      <c r="F53" s="162">
        <f aca="true" t="shared" si="25" ref="F53:AD53">IF(F46&lt;910000,0,4000)</f>
        <v>0</v>
      </c>
      <c r="G53" s="162">
        <f t="shared" si="25"/>
        <v>0</v>
      </c>
      <c r="H53" s="162">
        <f t="shared" si="25"/>
        <v>0</v>
      </c>
      <c r="I53" s="162">
        <f t="shared" si="25"/>
        <v>0</v>
      </c>
      <c r="J53" s="162">
        <f t="shared" si="25"/>
        <v>0</v>
      </c>
      <c r="K53" s="162">
        <f t="shared" si="25"/>
        <v>0</v>
      </c>
      <c r="L53" s="162">
        <f t="shared" si="25"/>
        <v>0</v>
      </c>
      <c r="M53" s="162">
        <f t="shared" si="25"/>
        <v>0</v>
      </c>
      <c r="N53" s="162">
        <f t="shared" si="25"/>
        <v>0</v>
      </c>
      <c r="O53" s="162">
        <f t="shared" si="25"/>
        <v>0</v>
      </c>
      <c r="P53" s="162">
        <f t="shared" si="25"/>
        <v>0</v>
      </c>
      <c r="Q53" s="162">
        <f t="shared" si="25"/>
        <v>0</v>
      </c>
      <c r="R53" s="162">
        <f t="shared" si="25"/>
        <v>0</v>
      </c>
      <c r="S53" s="162">
        <f t="shared" si="25"/>
        <v>0</v>
      </c>
      <c r="T53" s="162">
        <f t="shared" si="25"/>
        <v>0</v>
      </c>
      <c r="U53" s="162">
        <f t="shared" si="25"/>
        <v>0</v>
      </c>
      <c r="V53" s="162">
        <f t="shared" si="25"/>
        <v>0</v>
      </c>
      <c r="W53" s="162">
        <f t="shared" si="25"/>
        <v>0</v>
      </c>
      <c r="X53" s="162">
        <f t="shared" si="25"/>
        <v>0</v>
      </c>
      <c r="Y53" s="162">
        <f t="shared" si="25"/>
        <v>0</v>
      </c>
      <c r="Z53" s="162">
        <f t="shared" si="25"/>
        <v>0</v>
      </c>
      <c r="AA53" s="162">
        <f t="shared" si="25"/>
        <v>0</v>
      </c>
      <c r="AB53" s="162">
        <f t="shared" si="25"/>
        <v>0</v>
      </c>
      <c r="AC53" s="162">
        <f t="shared" si="25"/>
        <v>0</v>
      </c>
      <c r="AD53" s="162">
        <f t="shared" si="25"/>
        <v>0</v>
      </c>
    </row>
    <row r="54" spans="4:30" s="161" customFormat="1" ht="18" customHeight="1">
      <c r="D54" s="248"/>
      <c r="E54" s="163" t="s">
        <v>100</v>
      </c>
      <c r="F54" s="162">
        <f aca="true" t="shared" si="26" ref="F54:AD54">F52+F53</f>
        <v>0</v>
      </c>
      <c r="G54" s="162">
        <f t="shared" si="26"/>
        <v>0</v>
      </c>
      <c r="H54" s="162">
        <f t="shared" si="26"/>
        <v>0</v>
      </c>
      <c r="I54" s="162">
        <f t="shared" si="26"/>
        <v>0</v>
      </c>
      <c r="J54" s="162">
        <f t="shared" si="26"/>
        <v>0</v>
      </c>
      <c r="K54" s="162">
        <f t="shared" si="26"/>
        <v>0</v>
      </c>
      <c r="L54" s="162">
        <f t="shared" si="26"/>
        <v>0</v>
      </c>
      <c r="M54" s="162">
        <f t="shared" si="26"/>
        <v>0</v>
      </c>
      <c r="N54" s="162">
        <f t="shared" si="26"/>
        <v>0</v>
      </c>
      <c r="O54" s="162">
        <f t="shared" si="26"/>
        <v>0</v>
      </c>
      <c r="P54" s="162">
        <f t="shared" si="26"/>
        <v>0</v>
      </c>
      <c r="Q54" s="162">
        <f t="shared" si="26"/>
        <v>0</v>
      </c>
      <c r="R54" s="162">
        <f t="shared" si="26"/>
        <v>0</v>
      </c>
      <c r="S54" s="162">
        <f t="shared" si="26"/>
        <v>0</v>
      </c>
      <c r="T54" s="162">
        <f t="shared" si="26"/>
        <v>0</v>
      </c>
      <c r="U54" s="162">
        <f t="shared" si="26"/>
        <v>0</v>
      </c>
      <c r="V54" s="162">
        <f t="shared" si="26"/>
        <v>0</v>
      </c>
      <c r="W54" s="162">
        <f t="shared" si="26"/>
        <v>0</v>
      </c>
      <c r="X54" s="162">
        <f t="shared" si="26"/>
        <v>0</v>
      </c>
      <c r="Y54" s="162">
        <f t="shared" si="26"/>
        <v>0</v>
      </c>
      <c r="Z54" s="162">
        <f t="shared" si="26"/>
        <v>0</v>
      </c>
      <c r="AA54" s="162">
        <f t="shared" si="26"/>
        <v>0</v>
      </c>
      <c r="AB54" s="162">
        <f t="shared" si="26"/>
        <v>0</v>
      </c>
      <c r="AC54" s="162">
        <f t="shared" si="26"/>
        <v>0</v>
      </c>
      <c r="AD54" s="162">
        <f t="shared" si="26"/>
        <v>0</v>
      </c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27" ref="F56:AD56">$C$56*10000*0.014+$C$57*10000*0.014/6</f>
        <v>61600</v>
      </c>
      <c r="G56" s="150">
        <f t="shared" si="27"/>
        <v>61600</v>
      </c>
      <c r="H56" s="150">
        <f t="shared" si="27"/>
        <v>61600</v>
      </c>
      <c r="I56" s="150">
        <f t="shared" si="27"/>
        <v>61600</v>
      </c>
      <c r="J56" s="150">
        <f t="shared" si="27"/>
        <v>61600</v>
      </c>
      <c r="K56" s="150">
        <f t="shared" si="27"/>
        <v>61600</v>
      </c>
      <c r="L56" s="150">
        <f t="shared" si="27"/>
        <v>61600</v>
      </c>
      <c r="M56" s="150">
        <f t="shared" si="27"/>
        <v>61600</v>
      </c>
      <c r="N56" s="150">
        <f t="shared" si="27"/>
        <v>61600</v>
      </c>
      <c r="O56" s="150">
        <f t="shared" si="27"/>
        <v>61600</v>
      </c>
      <c r="P56" s="150">
        <f t="shared" si="27"/>
        <v>61600</v>
      </c>
      <c r="Q56" s="150">
        <f t="shared" si="27"/>
        <v>61600</v>
      </c>
      <c r="R56" s="150">
        <f t="shared" si="27"/>
        <v>61600</v>
      </c>
      <c r="S56" s="150">
        <f t="shared" si="27"/>
        <v>61600</v>
      </c>
      <c r="T56" s="150">
        <f t="shared" si="27"/>
        <v>61600</v>
      </c>
      <c r="U56" s="150">
        <f t="shared" si="27"/>
        <v>61600</v>
      </c>
      <c r="V56" s="150">
        <f t="shared" si="27"/>
        <v>61600</v>
      </c>
      <c r="W56" s="150">
        <f t="shared" si="27"/>
        <v>61600</v>
      </c>
      <c r="X56" s="150">
        <f t="shared" si="27"/>
        <v>61600</v>
      </c>
      <c r="Y56" s="150">
        <f t="shared" si="27"/>
        <v>61600</v>
      </c>
      <c r="Z56" s="150">
        <f t="shared" si="27"/>
        <v>61600</v>
      </c>
      <c r="AA56" s="150">
        <f t="shared" si="27"/>
        <v>61600</v>
      </c>
      <c r="AB56" s="150">
        <f t="shared" si="27"/>
        <v>61600</v>
      </c>
      <c r="AC56" s="150">
        <f t="shared" si="27"/>
        <v>61600</v>
      </c>
      <c r="AD56" s="150">
        <f t="shared" si="27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28" ref="F57:AD57">$C$56*10000*0.003+$C$57*10000*0.003/3</f>
        <v>19200</v>
      </c>
      <c r="G57" s="150">
        <f t="shared" si="28"/>
        <v>19200</v>
      </c>
      <c r="H57" s="150">
        <f t="shared" si="28"/>
        <v>19200</v>
      </c>
      <c r="I57" s="150">
        <f t="shared" si="28"/>
        <v>19200</v>
      </c>
      <c r="J57" s="150">
        <f t="shared" si="28"/>
        <v>19200</v>
      </c>
      <c r="K57" s="150">
        <f t="shared" si="28"/>
        <v>19200</v>
      </c>
      <c r="L57" s="150">
        <f t="shared" si="28"/>
        <v>19200</v>
      </c>
      <c r="M57" s="150">
        <f t="shared" si="28"/>
        <v>19200</v>
      </c>
      <c r="N57" s="150">
        <f t="shared" si="28"/>
        <v>19200</v>
      </c>
      <c r="O57" s="150">
        <f t="shared" si="28"/>
        <v>19200</v>
      </c>
      <c r="P57" s="150">
        <f t="shared" si="28"/>
        <v>19200</v>
      </c>
      <c r="Q57" s="150">
        <f t="shared" si="28"/>
        <v>19200</v>
      </c>
      <c r="R57" s="150">
        <f t="shared" si="28"/>
        <v>19200</v>
      </c>
      <c r="S57" s="150">
        <f t="shared" si="28"/>
        <v>19200</v>
      </c>
      <c r="T57" s="150">
        <f t="shared" si="28"/>
        <v>19200</v>
      </c>
      <c r="U57" s="150">
        <f t="shared" si="28"/>
        <v>19200</v>
      </c>
      <c r="V57" s="150">
        <f t="shared" si="28"/>
        <v>19200</v>
      </c>
      <c r="W57" s="150">
        <f t="shared" si="28"/>
        <v>19200</v>
      </c>
      <c r="X57" s="150">
        <f t="shared" si="28"/>
        <v>19200</v>
      </c>
      <c r="Y57" s="150">
        <f t="shared" si="28"/>
        <v>19200</v>
      </c>
      <c r="Z57" s="150">
        <f t="shared" si="28"/>
        <v>19200</v>
      </c>
      <c r="AA57" s="150">
        <f t="shared" si="28"/>
        <v>19200</v>
      </c>
      <c r="AB57" s="150">
        <f t="shared" si="28"/>
        <v>19200</v>
      </c>
      <c r="AC57" s="150">
        <f t="shared" si="28"/>
        <v>19200</v>
      </c>
      <c r="AD57" s="150">
        <f t="shared" si="28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29" ref="F63:AD63">F54+F45+F32+F25+F56+F57+F60</f>
        <v>851195.8</v>
      </c>
      <c r="G63" s="150">
        <f t="shared" si="29"/>
        <v>386200</v>
      </c>
      <c r="H63" s="150">
        <f t="shared" si="29"/>
        <v>342200</v>
      </c>
      <c r="I63" s="150">
        <f t="shared" si="29"/>
        <v>280700</v>
      </c>
      <c r="J63" s="150">
        <f t="shared" si="29"/>
        <v>80800</v>
      </c>
      <c r="K63" s="150">
        <f t="shared" si="29"/>
        <v>86300</v>
      </c>
      <c r="L63" s="150">
        <f t="shared" si="29"/>
        <v>86300</v>
      </c>
      <c r="M63" s="150">
        <f t="shared" si="29"/>
        <v>86300</v>
      </c>
      <c r="N63" s="150">
        <f t="shared" si="29"/>
        <v>86300</v>
      </c>
      <c r="O63" s="150">
        <f t="shared" si="29"/>
        <v>87291</v>
      </c>
      <c r="P63" s="150">
        <f t="shared" si="29"/>
        <v>86300</v>
      </c>
      <c r="Q63" s="150">
        <f t="shared" si="29"/>
        <v>86300</v>
      </c>
      <c r="R63" s="150">
        <f t="shared" si="29"/>
        <v>86300</v>
      </c>
      <c r="S63" s="150">
        <f t="shared" si="29"/>
        <v>86300</v>
      </c>
      <c r="T63" s="150">
        <f t="shared" si="29"/>
        <v>86300</v>
      </c>
      <c r="U63" s="150">
        <f t="shared" si="29"/>
        <v>86300</v>
      </c>
      <c r="V63" s="150">
        <f t="shared" si="29"/>
        <v>86300</v>
      </c>
      <c r="W63" s="150">
        <f t="shared" si="29"/>
        <v>86300</v>
      </c>
      <c r="X63" s="150">
        <f t="shared" si="29"/>
        <v>86300</v>
      </c>
      <c r="Y63" s="150">
        <f t="shared" si="29"/>
        <v>86300</v>
      </c>
      <c r="Z63" s="150">
        <f t="shared" si="29"/>
        <v>86300</v>
      </c>
      <c r="AA63" s="150">
        <f t="shared" si="29"/>
        <v>86300</v>
      </c>
      <c r="AB63" s="150">
        <f t="shared" si="29"/>
        <v>86300</v>
      </c>
      <c r="AC63" s="150">
        <f t="shared" si="29"/>
        <v>86300</v>
      </c>
      <c r="AD63" s="150">
        <f t="shared" si="29"/>
        <v>86300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88</v>
      </c>
      <c r="T65" s="139" t="s">
        <v>87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30" ref="G66:AD66">F11</f>
        <v>3100000</v>
      </c>
      <c r="H66" s="144">
        <f t="shared" si="30"/>
        <v>2660000</v>
      </c>
      <c r="I66" s="144">
        <f t="shared" si="30"/>
        <v>2660000</v>
      </c>
      <c r="J66" s="144">
        <f t="shared" si="30"/>
        <v>0</v>
      </c>
      <c r="K66" s="144">
        <f t="shared" si="30"/>
        <v>1000000</v>
      </c>
      <c r="L66" s="144">
        <f t="shared" si="30"/>
        <v>1000000</v>
      </c>
      <c r="M66" s="144">
        <f t="shared" si="30"/>
        <v>1000000</v>
      </c>
      <c r="N66" s="144">
        <f t="shared" si="30"/>
        <v>1000000</v>
      </c>
      <c r="O66" s="144">
        <f t="shared" si="30"/>
        <v>1000000</v>
      </c>
      <c r="P66" s="144">
        <f t="shared" si="30"/>
        <v>1000000</v>
      </c>
      <c r="Q66" s="144">
        <f t="shared" si="30"/>
        <v>1000000</v>
      </c>
      <c r="R66" s="144">
        <f t="shared" si="30"/>
        <v>1000000</v>
      </c>
      <c r="S66" s="144">
        <f t="shared" si="30"/>
        <v>1000000</v>
      </c>
      <c r="T66" s="144">
        <f t="shared" si="30"/>
        <v>1000000</v>
      </c>
      <c r="U66" s="144">
        <f t="shared" si="30"/>
        <v>1000000</v>
      </c>
      <c r="V66" s="144">
        <f t="shared" si="30"/>
        <v>1000000</v>
      </c>
      <c r="W66" s="144">
        <f t="shared" si="30"/>
        <v>1000000</v>
      </c>
      <c r="X66" s="144">
        <f t="shared" si="30"/>
        <v>1000000</v>
      </c>
      <c r="Y66" s="144">
        <f t="shared" si="30"/>
        <v>1000000</v>
      </c>
      <c r="Z66" s="144">
        <f t="shared" si="30"/>
        <v>1000000</v>
      </c>
      <c r="AA66" s="144">
        <f t="shared" si="30"/>
        <v>1000000</v>
      </c>
      <c r="AB66" s="144">
        <f t="shared" si="30"/>
        <v>1000000</v>
      </c>
      <c r="AC66" s="144">
        <f t="shared" si="30"/>
        <v>1000000</v>
      </c>
      <c r="AD66" s="144">
        <f t="shared" si="30"/>
        <v>1000000</v>
      </c>
    </row>
    <row r="67" spans="4:30" ht="18" customHeight="1">
      <c r="D67" s="238"/>
      <c r="E67" s="9" t="s">
        <v>85</v>
      </c>
      <c r="F67" s="144">
        <f aca="true" t="shared" si="31" ref="F67:AD67">IF(F66&gt;330000,330000,F66)</f>
        <v>330000</v>
      </c>
      <c r="G67" s="144">
        <f t="shared" si="31"/>
        <v>330000</v>
      </c>
      <c r="H67" s="144">
        <f t="shared" si="31"/>
        <v>330000</v>
      </c>
      <c r="I67" s="144">
        <f t="shared" si="31"/>
        <v>330000</v>
      </c>
      <c r="J67" s="144">
        <f t="shared" si="31"/>
        <v>0</v>
      </c>
      <c r="K67" s="144">
        <f t="shared" si="31"/>
        <v>330000</v>
      </c>
      <c r="L67" s="144">
        <f t="shared" si="31"/>
        <v>330000</v>
      </c>
      <c r="M67" s="144">
        <f t="shared" si="31"/>
        <v>330000</v>
      </c>
      <c r="N67" s="144">
        <f t="shared" si="31"/>
        <v>330000</v>
      </c>
      <c r="O67" s="144">
        <f t="shared" si="31"/>
        <v>330000</v>
      </c>
      <c r="P67" s="144">
        <f t="shared" si="31"/>
        <v>330000</v>
      </c>
      <c r="Q67" s="144">
        <f t="shared" si="31"/>
        <v>330000</v>
      </c>
      <c r="R67" s="144">
        <f t="shared" si="31"/>
        <v>330000</v>
      </c>
      <c r="S67" s="144">
        <f t="shared" si="31"/>
        <v>330000</v>
      </c>
      <c r="T67" s="144">
        <f t="shared" si="31"/>
        <v>330000</v>
      </c>
      <c r="U67" s="144">
        <f t="shared" si="31"/>
        <v>330000</v>
      </c>
      <c r="V67" s="144">
        <f t="shared" si="31"/>
        <v>330000</v>
      </c>
      <c r="W67" s="144">
        <f t="shared" si="31"/>
        <v>330000</v>
      </c>
      <c r="X67" s="144">
        <f t="shared" si="31"/>
        <v>330000</v>
      </c>
      <c r="Y67" s="144">
        <f t="shared" si="31"/>
        <v>330000</v>
      </c>
      <c r="Z67" s="144">
        <f t="shared" si="31"/>
        <v>330000</v>
      </c>
      <c r="AA67" s="144">
        <f t="shared" si="31"/>
        <v>330000</v>
      </c>
      <c r="AB67" s="144">
        <f t="shared" si="31"/>
        <v>330000</v>
      </c>
      <c r="AC67" s="144">
        <f t="shared" si="31"/>
        <v>330000</v>
      </c>
      <c r="AD67" s="144">
        <f t="shared" si="31"/>
        <v>330000</v>
      </c>
    </row>
    <row r="68" spans="4:30" ht="18" customHeight="1">
      <c r="D68" s="224"/>
      <c r="E68" s="9" t="s">
        <v>84</v>
      </c>
      <c r="F68" s="144">
        <f aca="true" t="shared" si="32" ref="F68:AD68">F66-F67</f>
        <v>5670000</v>
      </c>
      <c r="G68" s="144">
        <f t="shared" si="32"/>
        <v>2770000</v>
      </c>
      <c r="H68" s="144">
        <f t="shared" si="32"/>
        <v>2330000</v>
      </c>
      <c r="I68" s="144">
        <f t="shared" si="32"/>
        <v>2330000</v>
      </c>
      <c r="J68" s="144">
        <f t="shared" si="32"/>
        <v>0</v>
      </c>
      <c r="K68" s="144">
        <f t="shared" si="32"/>
        <v>670000</v>
      </c>
      <c r="L68" s="144">
        <f t="shared" si="32"/>
        <v>670000</v>
      </c>
      <c r="M68" s="144">
        <f t="shared" si="32"/>
        <v>670000</v>
      </c>
      <c r="N68" s="144">
        <f t="shared" si="32"/>
        <v>670000</v>
      </c>
      <c r="O68" s="144">
        <f t="shared" si="32"/>
        <v>670000</v>
      </c>
      <c r="P68" s="144">
        <f t="shared" si="32"/>
        <v>670000</v>
      </c>
      <c r="Q68" s="144">
        <f t="shared" si="32"/>
        <v>670000</v>
      </c>
      <c r="R68" s="144">
        <f t="shared" si="32"/>
        <v>670000</v>
      </c>
      <c r="S68" s="144">
        <f t="shared" si="32"/>
        <v>670000</v>
      </c>
      <c r="T68" s="144">
        <f t="shared" si="32"/>
        <v>670000</v>
      </c>
      <c r="U68" s="144">
        <f t="shared" si="32"/>
        <v>670000</v>
      </c>
      <c r="V68" s="144">
        <f t="shared" si="32"/>
        <v>670000</v>
      </c>
      <c r="W68" s="144">
        <f t="shared" si="32"/>
        <v>670000</v>
      </c>
      <c r="X68" s="144">
        <f t="shared" si="32"/>
        <v>670000</v>
      </c>
      <c r="Y68" s="144">
        <f t="shared" si="32"/>
        <v>670000</v>
      </c>
      <c r="Z68" s="144">
        <f t="shared" si="32"/>
        <v>670000</v>
      </c>
      <c r="AA68" s="144">
        <f t="shared" si="32"/>
        <v>670000</v>
      </c>
      <c r="AB68" s="144">
        <f t="shared" si="32"/>
        <v>670000</v>
      </c>
      <c r="AC68" s="144">
        <f t="shared" si="32"/>
        <v>670000</v>
      </c>
      <c r="AD68" s="144">
        <f t="shared" si="32"/>
        <v>670000</v>
      </c>
    </row>
    <row r="69" spans="4:30" ht="30" customHeight="1">
      <c r="D69" s="237" t="s">
        <v>1</v>
      </c>
      <c r="E69" s="147" t="s">
        <v>86</v>
      </c>
      <c r="F69" s="144">
        <f aca="true" t="shared" si="33" ref="F69:AD69">F16</f>
        <v>0</v>
      </c>
      <c r="G69" s="144">
        <f t="shared" si="33"/>
        <v>0</v>
      </c>
      <c r="H69" s="144">
        <f t="shared" si="33"/>
        <v>0</v>
      </c>
      <c r="I69" s="144">
        <f t="shared" si="33"/>
        <v>0</v>
      </c>
      <c r="J69" s="144">
        <f t="shared" si="33"/>
        <v>0</v>
      </c>
      <c r="K69" s="144">
        <f t="shared" si="33"/>
        <v>0</v>
      </c>
      <c r="L69" s="144">
        <f t="shared" si="33"/>
        <v>0</v>
      </c>
      <c r="M69" s="144">
        <f t="shared" si="33"/>
        <v>0</v>
      </c>
      <c r="N69" s="144">
        <f t="shared" si="33"/>
        <v>0</v>
      </c>
      <c r="O69" s="144">
        <f t="shared" si="33"/>
        <v>0</v>
      </c>
      <c r="P69" s="144">
        <f t="shared" si="33"/>
        <v>0</v>
      </c>
      <c r="Q69" s="144">
        <f t="shared" si="33"/>
        <v>0</v>
      </c>
      <c r="R69" s="144">
        <f t="shared" si="33"/>
        <v>0</v>
      </c>
      <c r="S69" s="144">
        <f t="shared" si="33"/>
        <v>0</v>
      </c>
      <c r="T69" s="144">
        <f t="shared" si="33"/>
        <v>0</v>
      </c>
      <c r="U69" s="144">
        <f t="shared" si="33"/>
        <v>0</v>
      </c>
      <c r="V69" s="144">
        <f t="shared" si="33"/>
        <v>0</v>
      </c>
      <c r="W69" s="144">
        <f t="shared" si="33"/>
        <v>0</v>
      </c>
      <c r="X69" s="144">
        <f t="shared" si="33"/>
        <v>0</v>
      </c>
      <c r="Y69" s="144">
        <f t="shared" si="33"/>
        <v>0</v>
      </c>
      <c r="Z69" s="144">
        <f t="shared" si="33"/>
        <v>0</v>
      </c>
      <c r="AA69" s="144">
        <f t="shared" si="33"/>
        <v>0</v>
      </c>
      <c r="AB69" s="144">
        <f t="shared" si="33"/>
        <v>0</v>
      </c>
      <c r="AC69" s="144">
        <f t="shared" si="33"/>
        <v>0</v>
      </c>
      <c r="AD69" s="144">
        <f t="shared" si="33"/>
        <v>0</v>
      </c>
    </row>
    <row r="70" spans="4:30" ht="18" customHeight="1">
      <c r="D70" s="238"/>
      <c r="E70" s="9" t="s">
        <v>85</v>
      </c>
      <c r="F70" s="144">
        <f aca="true" t="shared" si="34" ref="F70:AD70">IF(F69&gt;330000,330000,F69)</f>
        <v>0</v>
      </c>
      <c r="G70" s="144">
        <f t="shared" si="34"/>
        <v>0</v>
      </c>
      <c r="H70" s="144">
        <f t="shared" si="34"/>
        <v>0</v>
      </c>
      <c r="I70" s="144">
        <f t="shared" si="34"/>
        <v>0</v>
      </c>
      <c r="J70" s="144">
        <f t="shared" si="34"/>
        <v>0</v>
      </c>
      <c r="K70" s="144">
        <f t="shared" si="34"/>
        <v>0</v>
      </c>
      <c r="L70" s="144">
        <f t="shared" si="34"/>
        <v>0</v>
      </c>
      <c r="M70" s="144">
        <f t="shared" si="34"/>
        <v>0</v>
      </c>
      <c r="N70" s="144">
        <f t="shared" si="34"/>
        <v>0</v>
      </c>
      <c r="O70" s="144">
        <f t="shared" si="34"/>
        <v>0</v>
      </c>
      <c r="P70" s="144">
        <f t="shared" si="34"/>
        <v>0</v>
      </c>
      <c r="Q70" s="144">
        <f t="shared" si="34"/>
        <v>0</v>
      </c>
      <c r="R70" s="144">
        <f t="shared" si="34"/>
        <v>0</v>
      </c>
      <c r="S70" s="144">
        <f t="shared" si="34"/>
        <v>0</v>
      </c>
      <c r="T70" s="144">
        <f t="shared" si="34"/>
        <v>0</v>
      </c>
      <c r="U70" s="144">
        <f t="shared" si="34"/>
        <v>0</v>
      </c>
      <c r="V70" s="144">
        <f t="shared" si="34"/>
        <v>0</v>
      </c>
      <c r="W70" s="144">
        <f t="shared" si="34"/>
        <v>0</v>
      </c>
      <c r="X70" s="144">
        <f t="shared" si="34"/>
        <v>0</v>
      </c>
      <c r="Y70" s="144">
        <f t="shared" si="34"/>
        <v>0</v>
      </c>
      <c r="Z70" s="144">
        <f t="shared" si="34"/>
        <v>0</v>
      </c>
      <c r="AA70" s="144">
        <f t="shared" si="34"/>
        <v>0</v>
      </c>
      <c r="AB70" s="144">
        <f t="shared" si="34"/>
        <v>0</v>
      </c>
      <c r="AC70" s="144">
        <f t="shared" si="34"/>
        <v>0</v>
      </c>
      <c r="AD70" s="144">
        <f t="shared" si="34"/>
        <v>0</v>
      </c>
    </row>
    <row r="71" spans="4:30" ht="18" customHeight="1">
      <c r="D71" s="224"/>
      <c r="E71" s="9" t="s">
        <v>84</v>
      </c>
      <c r="F71" s="144">
        <f aca="true" t="shared" si="35" ref="F71:AD71">F69-F70</f>
        <v>0</v>
      </c>
      <c r="G71" s="144">
        <f t="shared" si="35"/>
        <v>0</v>
      </c>
      <c r="H71" s="144">
        <f t="shared" si="35"/>
        <v>0</v>
      </c>
      <c r="I71" s="144">
        <f t="shared" si="35"/>
        <v>0</v>
      </c>
      <c r="J71" s="144">
        <f t="shared" si="35"/>
        <v>0</v>
      </c>
      <c r="K71" s="144">
        <f t="shared" si="35"/>
        <v>0</v>
      </c>
      <c r="L71" s="144">
        <f t="shared" si="35"/>
        <v>0</v>
      </c>
      <c r="M71" s="144">
        <f t="shared" si="35"/>
        <v>0</v>
      </c>
      <c r="N71" s="144">
        <f t="shared" si="35"/>
        <v>0</v>
      </c>
      <c r="O71" s="144">
        <f t="shared" si="35"/>
        <v>0</v>
      </c>
      <c r="P71" s="144">
        <f t="shared" si="35"/>
        <v>0</v>
      </c>
      <c r="Q71" s="144">
        <f t="shared" si="35"/>
        <v>0</v>
      </c>
      <c r="R71" s="144">
        <f t="shared" si="35"/>
        <v>0</v>
      </c>
      <c r="S71" s="144">
        <f t="shared" si="35"/>
        <v>0</v>
      </c>
      <c r="T71" s="144">
        <f t="shared" si="35"/>
        <v>0</v>
      </c>
      <c r="U71" s="144">
        <f t="shared" si="35"/>
        <v>0</v>
      </c>
      <c r="V71" s="144">
        <f t="shared" si="35"/>
        <v>0</v>
      </c>
      <c r="W71" s="144">
        <f t="shared" si="35"/>
        <v>0</v>
      </c>
      <c r="X71" s="144">
        <f t="shared" si="35"/>
        <v>0</v>
      </c>
      <c r="Y71" s="144">
        <f t="shared" si="35"/>
        <v>0</v>
      </c>
      <c r="Z71" s="144">
        <f t="shared" si="35"/>
        <v>0</v>
      </c>
      <c r="AA71" s="144">
        <f t="shared" si="35"/>
        <v>0</v>
      </c>
      <c r="AB71" s="144">
        <f t="shared" si="35"/>
        <v>0</v>
      </c>
      <c r="AC71" s="144">
        <f t="shared" si="35"/>
        <v>0</v>
      </c>
      <c r="AD71" s="144">
        <f t="shared" si="35"/>
        <v>0</v>
      </c>
    </row>
    <row r="72" spans="4:30" ht="18" customHeight="1">
      <c r="D72" s="9" t="s">
        <v>75</v>
      </c>
      <c r="E72" s="9" t="s">
        <v>84</v>
      </c>
      <c r="F72" s="144">
        <f aca="true" t="shared" si="36" ref="F72:AD72">F68+F71</f>
        <v>5670000</v>
      </c>
      <c r="G72" s="144">
        <f t="shared" si="36"/>
        <v>2770000</v>
      </c>
      <c r="H72" s="144">
        <f t="shared" si="36"/>
        <v>2330000</v>
      </c>
      <c r="I72" s="144">
        <f t="shared" si="36"/>
        <v>2330000</v>
      </c>
      <c r="J72" s="144">
        <f t="shared" si="36"/>
        <v>0</v>
      </c>
      <c r="K72" s="144">
        <f t="shared" si="36"/>
        <v>670000</v>
      </c>
      <c r="L72" s="144">
        <f t="shared" si="36"/>
        <v>670000</v>
      </c>
      <c r="M72" s="144">
        <f t="shared" si="36"/>
        <v>670000</v>
      </c>
      <c r="N72" s="144">
        <f t="shared" si="36"/>
        <v>670000</v>
      </c>
      <c r="O72" s="144">
        <f t="shared" si="36"/>
        <v>670000</v>
      </c>
      <c r="P72" s="144">
        <f t="shared" si="36"/>
        <v>670000</v>
      </c>
      <c r="Q72" s="144">
        <f t="shared" si="36"/>
        <v>670000</v>
      </c>
      <c r="R72" s="144">
        <f t="shared" si="36"/>
        <v>670000</v>
      </c>
      <c r="S72" s="144">
        <f t="shared" si="36"/>
        <v>670000</v>
      </c>
      <c r="T72" s="144">
        <f t="shared" si="36"/>
        <v>670000</v>
      </c>
      <c r="U72" s="144">
        <f t="shared" si="36"/>
        <v>670000</v>
      </c>
      <c r="V72" s="144">
        <f t="shared" si="36"/>
        <v>670000</v>
      </c>
      <c r="W72" s="144">
        <f t="shared" si="36"/>
        <v>670000</v>
      </c>
      <c r="X72" s="144">
        <f t="shared" si="36"/>
        <v>670000</v>
      </c>
      <c r="Y72" s="144">
        <f t="shared" si="36"/>
        <v>670000</v>
      </c>
      <c r="Z72" s="144">
        <f t="shared" si="36"/>
        <v>670000</v>
      </c>
      <c r="AA72" s="144">
        <f t="shared" si="36"/>
        <v>670000</v>
      </c>
      <c r="AB72" s="144">
        <f t="shared" si="36"/>
        <v>670000</v>
      </c>
      <c r="AC72" s="144">
        <f t="shared" si="36"/>
        <v>670000</v>
      </c>
      <c r="AD72" s="144">
        <f t="shared" si="36"/>
        <v>670000</v>
      </c>
    </row>
    <row r="73" spans="4:30" ht="30" customHeight="1">
      <c r="D73" s="9"/>
      <c r="E73" s="9"/>
      <c r="F73" s="244"/>
      <c r="G73" s="244"/>
      <c r="H73" s="146"/>
      <c r="I73" s="244" t="s">
        <v>156</v>
      </c>
      <c r="J73" s="244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82</v>
      </c>
      <c r="E74" s="9" t="s">
        <v>81</v>
      </c>
      <c r="F74" s="245"/>
      <c r="G74" s="245">
        <f>F74</f>
        <v>0</v>
      </c>
      <c r="H74" s="144"/>
      <c r="I74" s="222">
        <v>303120</v>
      </c>
      <c r="J74" s="222">
        <v>303120</v>
      </c>
      <c r="K74" s="144">
        <v>99100</v>
      </c>
      <c r="L74" s="144">
        <f>'片働き (改善後)'!L74</f>
        <v>82540</v>
      </c>
      <c r="M74" s="144">
        <f>'片働き (改善後)'!M74</f>
        <v>82540</v>
      </c>
      <c r="N74" s="144">
        <f>'片働き (改善後)'!N74</f>
        <v>82540</v>
      </c>
      <c r="O74" s="144">
        <f>'片働き (改善後)'!O74</f>
        <v>82540</v>
      </c>
      <c r="P74" s="144">
        <f>'片働き (改善後)'!P74</f>
        <v>82540</v>
      </c>
      <c r="Q74" s="144">
        <f>'片働き (改善後)'!Q74</f>
        <v>82540</v>
      </c>
      <c r="R74" s="144">
        <f>'片働き (改善後)'!R74</f>
        <v>82540</v>
      </c>
      <c r="S74" s="144">
        <f>'片働き (改善後)'!S74</f>
        <v>82540</v>
      </c>
      <c r="T74" s="144">
        <f>'片働き (改善後)'!T74</f>
        <v>138295</v>
      </c>
      <c r="U74" s="144">
        <f>'片働き (改善後)'!U74</f>
        <v>138295</v>
      </c>
      <c r="V74" s="144">
        <f>'片働き (改善後)'!V74</f>
        <v>138295</v>
      </c>
      <c r="W74" s="144">
        <f>'片働き (改善後)'!W74</f>
        <v>138295</v>
      </c>
      <c r="X74" s="144">
        <f>'片働き (改善後)'!X74</f>
        <v>138295</v>
      </c>
      <c r="Y74" s="144">
        <f>'片働き (改善後)'!Y74</f>
        <v>138295</v>
      </c>
      <c r="Z74" s="144">
        <f>'片働き (改善後)'!Z74</f>
        <v>138295</v>
      </c>
      <c r="AA74" s="144">
        <f>'片働き (改善後)'!AA74</f>
        <v>138295</v>
      </c>
      <c r="AB74" s="144">
        <f>'片働き (改善後)'!AB74</f>
        <v>138295</v>
      </c>
      <c r="AC74" s="144">
        <f>'片働き (改善後)'!AC74</f>
        <v>138295</v>
      </c>
      <c r="AD74" s="144">
        <f>'片働き (改善後)'!AD74</f>
        <v>138295</v>
      </c>
    </row>
    <row r="75" spans="4:30" ht="18" customHeight="1">
      <c r="D75" s="238"/>
      <c r="E75" s="9" t="s">
        <v>80</v>
      </c>
      <c r="F75" s="245"/>
      <c r="G75" s="245"/>
      <c r="H75" s="144"/>
      <c r="I75" s="144"/>
      <c r="J75" s="144"/>
      <c r="K75" s="144">
        <v>34792</v>
      </c>
      <c r="L75" s="144">
        <f>'片働き (改善後)'!L75</f>
        <v>28780</v>
      </c>
      <c r="M75" s="144">
        <f>'片働き (改善後)'!M75</f>
        <v>28780</v>
      </c>
      <c r="N75" s="144">
        <f>'片働き (改善後)'!N75</f>
        <v>28780</v>
      </c>
      <c r="O75" s="144">
        <f>'片働き (改善後)'!O75</f>
        <v>28780</v>
      </c>
      <c r="P75" s="144">
        <f>'片働き (改善後)'!P75</f>
        <v>28780</v>
      </c>
      <c r="Q75" s="144">
        <f>'片働き (改善後)'!Q75</f>
        <v>28780</v>
      </c>
      <c r="R75" s="144">
        <f>'片働き (改善後)'!R75</f>
        <v>28780</v>
      </c>
      <c r="S75" s="144">
        <f>'片働き (改善後)'!S75</f>
        <v>28780</v>
      </c>
      <c r="T75" s="144">
        <f>'片働き (改善後)'!T75</f>
        <v>0</v>
      </c>
      <c r="U75" s="144">
        <f>'片働き (改善後)'!U75</f>
        <v>0</v>
      </c>
      <c r="V75" s="144">
        <f>'片働き (改善後)'!V75</f>
        <v>0</v>
      </c>
      <c r="W75" s="144">
        <f>'片働き (改善後)'!W75</f>
        <v>0</v>
      </c>
      <c r="X75" s="144">
        <f>'片働き (改善後)'!X75</f>
        <v>0</v>
      </c>
      <c r="Y75" s="144">
        <f>'片働き (改善後)'!Y75</f>
        <v>0</v>
      </c>
      <c r="Z75" s="144">
        <f>'片働き (改善後)'!Z75</f>
        <v>0</v>
      </c>
      <c r="AA75" s="144">
        <f>'片働き (改善後)'!AA75</f>
        <v>0</v>
      </c>
      <c r="AB75" s="144">
        <f>'片働き (改善後)'!AB75</f>
        <v>0</v>
      </c>
      <c r="AC75" s="144">
        <f>'片働き (改善後)'!AC75</f>
        <v>0</v>
      </c>
      <c r="AD75" s="144">
        <f>'片働き (改善後)'!AD75</f>
        <v>0</v>
      </c>
    </row>
    <row r="76" spans="4:30" ht="18" customHeight="1">
      <c r="D76" s="238"/>
      <c r="E76" s="9" t="s">
        <v>79</v>
      </c>
      <c r="F76" s="245"/>
      <c r="G76" s="245"/>
      <c r="H76" s="144"/>
      <c r="I76" s="144"/>
      <c r="J76" s="144"/>
      <c r="K76" s="144">
        <v>0</v>
      </c>
      <c r="L76" s="144">
        <f>'片働き (改善後)'!L76</f>
        <v>0</v>
      </c>
      <c r="M76" s="144">
        <f>'片働き (改善後)'!M76</f>
        <v>0</v>
      </c>
      <c r="N76" s="144">
        <f>'片働き (改善後)'!N76</f>
        <v>0</v>
      </c>
      <c r="O76" s="144">
        <f>'片働き (改善後)'!O76</f>
        <v>0</v>
      </c>
      <c r="P76" s="144">
        <f>'片働き (改善後)'!P76</f>
        <v>0</v>
      </c>
      <c r="Q76" s="144">
        <f>'片働き (改善後)'!Q76</f>
        <v>0</v>
      </c>
      <c r="R76" s="144">
        <f>'片働き (改善後)'!R76</f>
        <v>0</v>
      </c>
      <c r="S76" s="144">
        <f>'片働き (改善後)'!S76</f>
        <v>0</v>
      </c>
      <c r="T76" s="144">
        <f>'片働き (改善後)'!T76</f>
        <v>0</v>
      </c>
      <c r="U76" s="144">
        <f>'片働き (改善後)'!U76</f>
        <v>0</v>
      </c>
      <c r="V76" s="144">
        <f>'片働き (改善後)'!V76</f>
        <v>0</v>
      </c>
      <c r="W76" s="144">
        <f>'片働き (改善後)'!W76</f>
        <v>0</v>
      </c>
      <c r="X76" s="144">
        <f>'片働き (改善後)'!X76</f>
        <v>0</v>
      </c>
      <c r="Y76" s="144">
        <f>'片働き (改善後)'!Y76</f>
        <v>0</v>
      </c>
      <c r="Z76" s="144">
        <f>'片働き (改善後)'!Z76</f>
        <v>0</v>
      </c>
      <c r="AA76" s="144">
        <f>'片働き (改善後)'!AA76</f>
        <v>0</v>
      </c>
      <c r="AB76" s="144">
        <f>'片働き (改善後)'!AB76</f>
        <v>0</v>
      </c>
      <c r="AC76" s="144">
        <f>'片働き (改善後)'!AC76</f>
        <v>0</v>
      </c>
      <c r="AD76" s="144">
        <f>'片働き (改善後)'!AD76</f>
        <v>0</v>
      </c>
    </row>
    <row r="77" spans="4:30" ht="18" customHeight="1">
      <c r="D77" s="238"/>
      <c r="E77" s="9" t="s">
        <v>78</v>
      </c>
      <c r="F77" s="144">
        <f>IF(F66+F69&lt;=1030000,10860,0)</f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f>'片働き (改善後)'!L77</f>
        <v>0</v>
      </c>
      <c r="M77" s="144">
        <f>'片働き (改善後)'!M77</f>
        <v>0</v>
      </c>
      <c r="N77" s="144">
        <f>'片働き (改善後)'!N77</f>
        <v>0</v>
      </c>
      <c r="O77" s="144">
        <f>'片働き (改善後)'!O77</f>
        <v>0</v>
      </c>
      <c r="P77" s="144">
        <f>'片働き (改善後)'!P77</f>
        <v>0</v>
      </c>
      <c r="Q77" s="144">
        <f>'片働き (改善後)'!Q77</f>
        <v>0</v>
      </c>
      <c r="R77" s="144">
        <f>'片働き (改善後)'!R77</f>
        <v>0</v>
      </c>
      <c r="S77" s="144">
        <f>'片働き (改善後)'!S77</f>
        <v>0</v>
      </c>
      <c r="T77" s="144">
        <f>'片働き (改善後)'!T77</f>
        <v>0</v>
      </c>
      <c r="U77" s="144">
        <f>'片働き (改善後)'!U77</f>
        <v>0</v>
      </c>
      <c r="V77" s="144">
        <f>'片働き (改善後)'!V77</f>
        <v>0</v>
      </c>
      <c r="W77" s="144">
        <f>'片働き (改善後)'!W77</f>
        <v>0</v>
      </c>
      <c r="X77" s="144">
        <f>'片働き (改善後)'!X77</f>
        <v>0</v>
      </c>
      <c r="Y77" s="144">
        <f>'片働き (改善後)'!Y77</f>
        <v>0</v>
      </c>
      <c r="Z77" s="144">
        <f>'片働き (改善後)'!Z77</f>
        <v>0</v>
      </c>
      <c r="AA77" s="144">
        <f>'片働き (改善後)'!AA77</f>
        <v>0</v>
      </c>
      <c r="AB77" s="144">
        <f>'片働き (改善後)'!AB77</f>
        <v>0</v>
      </c>
      <c r="AC77" s="144">
        <f>'片働き (改善後)'!AC77</f>
        <v>0</v>
      </c>
      <c r="AD77" s="144">
        <f>'片働き (改善後)'!AD77</f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20410</v>
      </c>
      <c r="K78" s="144">
        <v>78240</v>
      </c>
      <c r="L78" s="144">
        <f>'片働き (改善後)'!L78</f>
        <v>78240</v>
      </c>
      <c r="M78" s="144">
        <f>'片働き (改善後)'!M78</f>
        <v>78240</v>
      </c>
      <c r="N78" s="144">
        <f>'片働き (改善後)'!N78</f>
        <v>78240</v>
      </c>
      <c r="O78" s="144">
        <f>'片働き (改善後)'!O78</f>
        <v>78240</v>
      </c>
      <c r="P78" s="144">
        <f>'片働き (改善後)'!P78</f>
        <v>78240</v>
      </c>
      <c r="Q78" s="144">
        <f>'片働き (改善後)'!Q78</f>
        <v>78240</v>
      </c>
      <c r="R78" s="144">
        <f>'片働き (改善後)'!R78</f>
        <v>78240</v>
      </c>
      <c r="S78" s="144">
        <f>'片働き (改善後)'!S78</f>
        <v>78240</v>
      </c>
      <c r="T78" s="144">
        <f>'片働き (改善後)'!T78</f>
        <v>78240</v>
      </c>
      <c r="U78" s="144">
        <f>'片働き (改善後)'!U78</f>
        <v>78240</v>
      </c>
      <c r="V78" s="144">
        <f>'片働き (改善後)'!V78</f>
        <v>78240</v>
      </c>
      <c r="W78" s="144">
        <f>'片働き (改善後)'!W78</f>
        <v>78240</v>
      </c>
      <c r="X78" s="144">
        <f>'片働き (改善後)'!X78</f>
        <v>78240</v>
      </c>
      <c r="Y78" s="144">
        <f>'片働き (改善後)'!Y78</f>
        <v>78240</v>
      </c>
      <c r="Z78" s="144">
        <f>'片働き (改善後)'!Z78</f>
        <v>78240</v>
      </c>
      <c r="AA78" s="144">
        <f>'片働き (改善後)'!AA78</f>
        <v>78240</v>
      </c>
      <c r="AB78" s="144">
        <f>'片働き (改善後)'!AB78</f>
        <v>78240</v>
      </c>
      <c r="AC78" s="144">
        <f>'片働き (改善後)'!AC78</f>
        <v>78240</v>
      </c>
      <c r="AD78" s="144">
        <f>'片働き (改善後)'!AD78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>
        <v>20410</v>
      </c>
      <c r="K79" s="144">
        <v>59530</v>
      </c>
      <c r="L79" s="144">
        <f>'片働き (改善後)'!L79</f>
        <v>59530</v>
      </c>
      <c r="M79" s="144">
        <f>'片働き (改善後)'!M79</f>
        <v>59530</v>
      </c>
      <c r="N79" s="144">
        <f>'片働き (改善後)'!N79</f>
        <v>59530</v>
      </c>
      <c r="O79" s="144">
        <f>'片働き (改善後)'!O79</f>
        <v>59530</v>
      </c>
      <c r="P79" s="144">
        <f>'片働き (改善後)'!P79</f>
        <v>59530</v>
      </c>
      <c r="Q79" s="144">
        <f>'片働き (改善後)'!Q79</f>
        <v>59530</v>
      </c>
      <c r="R79" s="144">
        <f>'片働き (改善後)'!R79</f>
        <v>59530</v>
      </c>
      <c r="S79" s="144">
        <f>'片働き (改善後)'!S79</f>
        <v>59530</v>
      </c>
      <c r="T79" s="144">
        <f>'片働き (改善後)'!T79</f>
        <v>59530</v>
      </c>
      <c r="U79" s="144">
        <f>'片働き (改善後)'!U79</f>
        <v>59530</v>
      </c>
      <c r="V79" s="144">
        <f>'片働き (改善後)'!V79</f>
        <v>59530</v>
      </c>
      <c r="W79" s="144">
        <f>'片働き (改善後)'!W79</f>
        <v>59530</v>
      </c>
      <c r="X79" s="144">
        <f>'片働き (改善後)'!X79</f>
        <v>59530</v>
      </c>
      <c r="Y79" s="144">
        <f>'片働き (改善後)'!Y79</f>
        <v>59530</v>
      </c>
      <c r="Z79" s="144">
        <f>'片働き (改善後)'!Z79</f>
        <v>59530</v>
      </c>
      <c r="AA79" s="144">
        <f>'片働き (改善後)'!AA79</f>
        <v>59530</v>
      </c>
      <c r="AB79" s="144">
        <f>'片働き (改善後)'!AB79</f>
        <v>59530</v>
      </c>
      <c r="AC79" s="144">
        <f>'片働き (改善後)'!AC79</f>
        <v>59530</v>
      </c>
      <c r="AD79" s="144">
        <f>'片働き (改善後)'!AD79</f>
        <v>59530</v>
      </c>
    </row>
    <row r="80" spans="4:30" ht="18" customHeight="1">
      <c r="D80" s="224"/>
      <c r="E80" s="114" t="s">
        <v>75</v>
      </c>
      <c r="F80" s="143">
        <f>F74-F77+F78+F79</f>
        <v>0</v>
      </c>
      <c r="G80" s="143">
        <f>G74-G77+G78+G79</f>
        <v>0</v>
      </c>
      <c r="H80" s="143">
        <f aca="true" t="shared" si="37" ref="H80:AD80">H74+H75+H76-H77+H78+H79</f>
        <v>0</v>
      </c>
      <c r="I80" s="143">
        <f t="shared" si="37"/>
        <v>303120</v>
      </c>
      <c r="J80" s="143">
        <f t="shared" si="37"/>
        <v>343940</v>
      </c>
      <c r="K80" s="143">
        <f t="shared" si="37"/>
        <v>271662</v>
      </c>
      <c r="L80" s="143">
        <f t="shared" si="37"/>
        <v>249090</v>
      </c>
      <c r="M80" s="143">
        <f t="shared" si="37"/>
        <v>249090</v>
      </c>
      <c r="N80" s="143">
        <f t="shared" si="37"/>
        <v>249090</v>
      </c>
      <c r="O80" s="143">
        <f t="shared" si="37"/>
        <v>249090</v>
      </c>
      <c r="P80" s="143">
        <f t="shared" si="37"/>
        <v>249090</v>
      </c>
      <c r="Q80" s="143">
        <f t="shared" si="37"/>
        <v>249090</v>
      </c>
      <c r="R80" s="143">
        <f t="shared" si="37"/>
        <v>249090</v>
      </c>
      <c r="S80" s="143">
        <f t="shared" si="37"/>
        <v>249090</v>
      </c>
      <c r="T80" s="143">
        <f t="shared" si="37"/>
        <v>276065</v>
      </c>
      <c r="U80" s="143">
        <f t="shared" si="37"/>
        <v>276065</v>
      </c>
      <c r="V80" s="143">
        <f t="shared" si="37"/>
        <v>276065</v>
      </c>
      <c r="W80" s="143">
        <f t="shared" si="37"/>
        <v>276065</v>
      </c>
      <c r="X80" s="143">
        <f t="shared" si="37"/>
        <v>276065</v>
      </c>
      <c r="Y80" s="143">
        <f t="shared" si="37"/>
        <v>276065</v>
      </c>
      <c r="Z80" s="143">
        <f t="shared" si="37"/>
        <v>276065</v>
      </c>
      <c r="AA80" s="143">
        <f t="shared" si="37"/>
        <v>276065</v>
      </c>
      <c r="AB80" s="143">
        <f t="shared" si="37"/>
        <v>276065</v>
      </c>
      <c r="AC80" s="143">
        <f t="shared" si="37"/>
        <v>276065</v>
      </c>
      <c r="AD80" s="143">
        <f t="shared" si="37"/>
        <v>276065</v>
      </c>
    </row>
    <row r="81" spans="6:30" ht="13.5">
      <c r="F81" s="142" t="s">
        <v>152</v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 t="s">
        <v>73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2" ht="13.5">
      <c r="F82" t="s">
        <v>153</v>
      </c>
    </row>
    <row r="84" ht="30" customHeight="1"/>
  </sheetData>
  <sheetProtection/>
  <mergeCells count="17">
    <mergeCell ref="I73:J73"/>
    <mergeCell ref="D2:E2"/>
    <mergeCell ref="D3:E3"/>
    <mergeCell ref="D4:E4"/>
    <mergeCell ref="D7:D11"/>
    <mergeCell ref="D12:D16"/>
    <mergeCell ref="D19:D25"/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8" scale="74" r:id="rId3"/>
  <headerFooter alignWithMargins="0">
    <oddHeader>&amp;C&amp;"ＭＳ Ｐゴシック,太字"&amp;16社会保険料・税金試算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H35" sqref="H35"/>
    </sheetView>
  </sheetViews>
  <sheetFormatPr defaultColWidth="9.00390625" defaultRowHeight="13.5"/>
  <cols>
    <col min="1" max="1" width="25.50390625" style="0" bestFit="1" customWidth="1"/>
    <col min="2" max="2" width="30.75390625" style="0" bestFit="1" customWidth="1"/>
    <col min="3" max="3" width="13.50390625" style="0" customWidth="1"/>
    <col min="4" max="4" width="15.125" style="0" bestFit="1" customWidth="1"/>
    <col min="5" max="5" width="11.00390625" style="0" bestFit="1" customWidth="1"/>
    <col min="7" max="7" width="14.125" style="0" bestFit="1" customWidth="1"/>
    <col min="9" max="10" width="13.00390625" style="0" bestFit="1" customWidth="1"/>
    <col min="11" max="11" width="8.50390625" style="0" bestFit="1" customWidth="1"/>
  </cols>
  <sheetData>
    <row r="1" ht="30" customHeight="1">
      <c r="A1" s="122" t="s">
        <v>72</v>
      </c>
    </row>
    <row r="2" spans="1:11" ht="30" customHeight="1">
      <c r="A2" s="119" t="s">
        <v>42</v>
      </c>
      <c r="B2" s="118">
        <v>21655</v>
      </c>
      <c r="D2" s="136" t="s">
        <v>61</v>
      </c>
      <c r="E2" s="110" t="s">
        <v>46</v>
      </c>
      <c r="F2" s="110" t="s">
        <v>45</v>
      </c>
      <c r="G2" s="110" t="s">
        <v>61</v>
      </c>
      <c r="H2" s="52"/>
      <c r="I2" s="136" t="s">
        <v>71</v>
      </c>
      <c r="J2" s="140" t="s">
        <v>45</v>
      </c>
      <c r="K2" s="140" t="s">
        <v>64</v>
      </c>
    </row>
    <row r="3" spans="1:11" ht="30" customHeight="1">
      <c r="A3" s="119" t="s">
        <v>70</v>
      </c>
      <c r="B3" s="118">
        <v>30042</v>
      </c>
      <c r="D3" s="110" t="s">
        <v>59</v>
      </c>
      <c r="E3" s="115">
        <v>330000</v>
      </c>
      <c r="F3" s="120">
        <v>21</v>
      </c>
      <c r="G3" s="115">
        <f>E3*7.5/1000*F3*12*0.998</f>
        <v>622452.6</v>
      </c>
      <c r="H3" s="52"/>
      <c r="I3" s="115">
        <v>780100</v>
      </c>
      <c r="J3" s="138">
        <v>37</v>
      </c>
      <c r="K3" s="115">
        <f>I3*J3/40</f>
        <v>721592.5</v>
      </c>
    </row>
    <row r="4" spans="1:11" ht="30" customHeight="1">
      <c r="A4" s="9" t="s">
        <v>69</v>
      </c>
      <c r="B4" s="141" t="s">
        <v>68</v>
      </c>
      <c r="C4" s="135"/>
      <c r="D4" s="110" t="s">
        <v>56</v>
      </c>
      <c r="E4" s="115">
        <v>530000</v>
      </c>
      <c r="F4" s="120">
        <v>17</v>
      </c>
      <c r="G4" s="115">
        <f>E4*5.769/1000*F4*12*0.998</f>
        <v>622496.7914400001</v>
      </c>
      <c r="H4" s="52"/>
      <c r="I4" s="52"/>
      <c r="J4" s="52"/>
      <c r="K4" s="52"/>
    </row>
    <row r="5" spans="1:11" ht="30" customHeight="1">
      <c r="A5" s="9" t="s">
        <v>67</v>
      </c>
      <c r="B5" s="141" t="s">
        <v>66</v>
      </c>
      <c r="C5" s="135"/>
      <c r="D5" s="52"/>
      <c r="E5" s="133"/>
      <c r="F5" s="124" t="s">
        <v>54</v>
      </c>
      <c r="G5" s="130">
        <f>SUM(G3:G4)</f>
        <v>1244949.39144</v>
      </c>
      <c r="H5" s="52"/>
      <c r="I5" s="136" t="s">
        <v>65</v>
      </c>
      <c r="J5" s="110" t="s">
        <v>45</v>
      </c>
      <c r="K5" s="140" t="s">
        <v>64</v>
      </c>
    </row>
    <row r="6" spans="1:11" ht="30" customHeight="1">
      <c r="A6" s="139"/>
      <c r="B6" s="121"/>
      <c r="C6" s="135"/>
      <c r="D6" s="52"/>
      <c r="E6" s="52"/>
      <c r="F6" s="128"/>
      <c r="G6" s="52"/>
      <c r="H6" s="52"/>
      <c r="I6" s="115">
        <v>1626</v>
      </c>
      <c r="J6" s="138">
        <v>38</v>
      </c>
      <c r="K6" s="115">
        <f>I6*J6*12</f>
        <v>741456</v>
      </c>
    </row>
    <row r="7" spans="1:11" ht="30" customHeight="1" thickBot="1">
      <c r="A7" s="137" t="s">
        <v>63</v>
      </c>
      <c r="B7" s="121"/>
      <c r="C7" s="135"/>
      <c r="D7" s="136" t="s">
        <v>62</v>
      </c>
      <c r="E7" s="110" t="s">
        <v>46</v>
      </c>
      <c r="F7" s="124" t="s">
        <v>45</v>
      </c>
      <c r="G7" s="110" t="s">
        <v>61</v>
      </c>
      <c r="H7" s="52"/>
      <c r="I7" s="52"/>
      <c r="J7" s="52"/>
      <c r="K7" s="52"/>
    </row>
    <row r="8" spans="1:11" ht="30" customHeight="1" thickBot="1">
      <c r="A8" s="9" t="s">
        <v>60</v>
      </c>
      <c r="B8" s="118">
        <v>43921</v>
      </c>
      <c r="C8" s="135"/>
      <c r="D8" s="110" t="s">
        <v>59</v>
      </c>
      <c r="E8" s="115">
        <f>E3</f>
        <v>330000</v>
      </c>
      <c r="F8" s="120">
        <v>21</v>
      </c>
      <c r="G8" s="115">
        <f>E8*1.5/1000*F8*12*0.998</f>
        <v>124490.52</v>
      </c>
      <c r="H8" s="52"/>
      <c r="I8" s="52"/>
      <c r="J8" s="112" t="s">
        <v>58</v>
      </c>
      <c r="K8" s="111">
        <f>K6-K3</f>
        <v>19863.5</v>
      </c>
    </row>
    <row r="9" spans="1:11" ht="30" customHeight="1">
      <c r="A9" s="9" t="s">
        <v>57</v>
      </c>
      <c r="B9" s="132">
        <f>G19</f>
        <v>1482464.42544</v>
      </c>
      <c r="C9" s="132"/>
      <c r="D9" s="110" t="s">
        <v>56</v>
      </c>
      <c r="E9" s="115">
        <f>E4</f>
        <v>530000</v>
      </c>
      <c r="F9" s="120">
        <v>12.5</v>
      </c>
      <c r="G9" s="115">
        <f>E9*1.154/1000*F9*12*0.998</f>
        <v>91559.514</v>
      </c>
      <c r="H9" s="52"/>
      <c r="I9" s="52"/>
      <c r="J9" s="52"/>
      <c r="K9" s="52"/>
    </row>
    <row r="10" spans="1:11" ht="30" customHeight="1">
      <c r="A10" s="9" t="s">
        <v>55</v>
      </c>
      <c r="B10" s="134">
        <f>K6</f>
        <v>741456</v>
      </c>
      <c r="C10" s="8"/>
      <c r="D10" s="52"/>
      <c r="E10" s="133"/>
      <c r="F10" s="124" t="s">
        <v>54</v>
      </c>
      <c r="G10" s="130">
        <f>SUM(G8:G9)</f>
        <v>216050.03399999999</v>
      </c>
      <c r="H10" s="52"/>
      <c r="I10" s="258" t="s">
        <v>53</v>
      </c>
      <c r="J10" s="258"/>
      <c r="K10" s="258"/>
    </row>
    <row r="11" spans="1:11" ht="30" customHeight="1">
      <c r="A11" s="9" t="s">
        <v>52</v>
      </c>
      <c r="B11" s="132">
        <f>B9+B10</f>
        <v>2223920.42544</v>
      </c>
      <c r="C11" s="8"/>
      <c r="D11" s="52"/>
      <c r="E11" s="52"/>
      <c r="F11" s="128"/>
      <c r="G11" s="52"/>
      <c r="H11" s="52"/>
      <c r="I11" s="258"/>
      <c r="J11" s="258"/>
      <c r="K11" s="258"/>
    </row>
    <row r="12" spans="1:11" ht="30" customHeight="1">
      <c r="A12" s="114" t="s">
        <v>51</v>
      </c>
      <c r="B12" s="131">
        <f>B11</f>
        <v>2223920.42544</v>
      </c>
      <c r="C12" s="8"/>
      <c r="D12" s="52"/>
      <c r="E12" s="52"/>
      <c r="F12" s="124" t="s">
        <v>50</v>
      </c>
      <c r="G12" s="130">
        <f>G5+G10</f>
        <v>1460999.42544</v>
      </c>
      <c r="H12" s="52"/>
      <c r="I12" s="258"/>
      <c r="J12" s="258"/>
      <c r="K12" s="258"/>
    </row>
    <row r="13" spans="1:11" ht="30" customHeight="1">
      <c r="A13" s="129" t="s">
        <v>49</v>
      </c>
      <c r="B13" s="126"/>
      <c r="C13" s="8"/>
      <c r="D13" s="52"/>
      <c r="E13" s="52"/>
      <c r="F13" s="128"/>
      <c r="G13" s="52"/>
      <c r="H13" s="52"/>
      <c r="I13" s="52"/>
      <c r="J13" s="52"/>
      <c r="K13" s="52"/>
    </row>
    <row r="14" spans="1:11" ht="30" customHeight="1">
      <c r="A14" s="127" t="s">
        <v>48</v>
      </c>
      <c r="B14" s="126"/>
      <c r="C14" s="8"/>
      <c r="D14" s="125" t="s">
        <v>47</v>
      </c>
      <c r="E14" s="110" t="s">
        <v>46</v>
      </c>
      <c r="F14" s="124" t="s">
        <v>45</v>
      </c>
      <c r="G14" s="123" t="s">
        <v>44</v>
      </c>
      <c r="H14" s="52"/>
      <c r="I14" s="52"/>
      <c r="J14" s="52"/>
      <c r="K14" s="52"/>
    </row>
    <row r="15" spans="1:11" ht="30" customHeight="1">
      <c r="A15" s="122" t="s">
        <v>43</v>
      </c>
      <c r="B15" s="121"/>
      <c r="C15" s="6"/>
      <c r="D15" s="52"/>
      <c r="E15" s="115">
        <f>E9</f>
        <v>530000</v>
      </c>
      <c r="F15" s="120">
        <f>F4-F9</f>
        <v>4.5</v>
      </c>
      <c r="G15" s="115">
        <f>E15*0.0075*F15*12*2</f>
        <v>429300</v>
      </c>
      <c r="H15" s="52"/>
      <c r="I15" s="52"/>
      <c r="J15" s="52"/>
      <c r="K15" s="52"/>
    </row>
    <row r="16" spans="1:11" ht="30" customHeight="1">
      <c r="A16" s="119" t="s">
        <v>42</v>
      </c>
      <c r="B16" s="118">
        <v>21655</v>
      </c>
      <c r="C16" s="6"/>
      <c r="D16" s="52"/>
      <c r="E16" s="52"/>
      <c r="F16" s="52"/>
      <c r="G16" s="110" t="s">
        <v>41</v>
      </c>
      <c r="H16" s="52"/>
      <c r="I16" s="52"/>
      <c r="J16" s="52"/>
      <c r="K16" s="52"/>
    </row>
    <row r="17" spans="1:11" ht="30" customHeight="1">
      <c r="A17" s="9" t="s">
        <v>40</v>
      </c>
      <c r="B17" s="117">
        <v>480</v>
      </c>
      <c r="C17" s="116"/>
      <c r="D17" s="52"/>
      <c r="E17" s="52"/>
      <c r="F17" s="52"/>
      <c r="G17" s="115">
        <f>G15/20</f>
        <v>21465</v>
      </c>
      <c r="H17" s="52" t="s">
        <v>39</v>
      </c>
      <c r="I17" s="52"/>
      <c r="J17" s="52"/>
      <c r="K17" s="52"/>
    </row>
    <row r="18" spans="1:11" ht="30" customHeight="1" thickBot="1">
      <c r="A18" s="114" t="s">
        <v>38</v>
      </c>
      <c r="B18" s="113">
        <f>780100*B17/480</f>
        <v>780100</v>
      </c>
      <c r="C18" s="6"/>
      <c r="D18" s="52"/>
      <c r="E18" s="52"/>
      <c r="F18" s="52"/>
      <c r="G18" s="52"/>
      <c r="H18" s="52"/>
      <c r="I18" s="52"/>
      <c r="J18" s="52"/>
      <c r="K18" s="52"/>
    </row>
    <row r="19" spans="4:11" ht="21" customHeight="1" thickBot="1">
      <c r="D19" s="52"/>
      <c r="E19" s="52"/>
      <c r="F19" s="112" t="s">
        <v>37</v>
      </c>
      <c r="G19" s="111">
        <f>G12+G17</f>
        <v>1482464.42544</v>
      </c>
      <c r="H19" s="52"/>
      <c r="I19" s="52"/>
      <c r="J19" s="52"/>
      <c r="K19" s="52"/>
    </row>
    <row r="20" spans="4:11" ht="13.5">
      <c r="D20" s="52"/>
      <c r="E20" s="52"/>
      <c r="F20" s="52"/>
      <c r="G20" s="52"/>
      <c r="H20" s="52"/>
      <c r="I20" s="52"/>
      <c r="J20" s="52"/>
      <c r="K20" s="52"/>
    </row>
  </sheetData>
  <sheetProtection/>
  <mergeCells count="1">
    <mergeCell ref="I10:K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H35" sqref="H35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spans="1:27" ht="15.75" customHeight="1">
      <c r="A1" t="s">
        <v>34</v>
      </c>
      <c r="AA1" s="56" t="s">
        <v>27</v>
      </c>
    </row>
    <row r="2" spans="1:27" ht="15.75" customHeight="1">
      <c r="A2" s="223" t="s">
        <v>18</v>
      </c>
      <c r="B2" s="223"/>
      <c r="C2" s="13">
        <f>'キャッシュフロー表'!C2</f>
        <v>2024</v>
      </c>
      <c r="D2" s="14">
        <f>'キャッシュフロー表'!D2</f>
        <v>2025</v>
      </c>
      <c r="E2" s="14">
        <f>'キャッシュフロー表'!E2</f>
        <v>2026</v>
      </c>
      <c r="F2" s="14">
        <f>'キャッシュフロー表'!F2</f>
        <v>2027</v>
      </c>
      <c r="G2" s="14">
        <f>'キャッシュフロー表'!G2</f>
        <v>2028</v>
      </c>
      <c r="H2" s="14">
        <f>'キャッシュフロー表'!H2</f>
        <v>2029</v>
      </c>
      <c r="I2" s="14">
        <f>'キャッシュフロー表'!I2</f>
        <v>2030</v>
      </c>
      <c r="J2" s="14">
        <f>'キャッシュフロー表'!J2</f>
        <v>2031</v>
      </c>
      <c r="K2" s="14">
        <f>'キャッシュフロー表'!K2</f>
        <v>2032</v>
      </c>
      <c r="L2" s="14">
        <f>'キャッシュフロー表'!L2</f>
        <v>2033</v>
      </c>
      <c r="M2" s="14">
        <f>'キャッシュフロー表'!M2</f>
        <v>2034</v>
      </c>
      <c r="N2" s="14">
        <f>'キャッシュフロー表'!N2</f>
        <v>2035</v>
      </c>
      <c r="O2" s="14">
        <f>'キャッシュフロー表'!O2</f>
        <v>2036</v>
      </c>
      <c r="P2" s="14">
        <f>'キャッシュフロー表'!P2</f>
        <v>2037</v>
      </c>
      <c r="Q2" s="14">
        <f>'キャッシュフロー表'!Q2</f>
        <v>2038</v>
      </c>
      <c r="R2" s="14">
        <f>'キャッシュフロー表'!R2</f>
        <v>2039</v>
      </c>
      <c r="S2" s="14">
        <f>'キャッシュフロー表'!S2</f>
        <v>2040</v>
      </c>
      <c r="T2" s="14">
        <f>'キャッシュフロー表'!T2</f>
        <v>2041</v>
      </c>
      <c r="U2" s="14">
        <f>'キャッシュフロー表'!U2</f>
        <v>2042</v>
      </c>
      <c r="V2" s="14">
        <f>'キャッシュフロー表'!V2</f>
        <v>2043</v>
      </c>
      <c r="W2" s="14">
        <f>'キャッシュフロー表'!W2</f>
        <v>2044</v>
      </c>
      <c r="X2" s="14">
        <f>'キャッシュフロー表'!X2</f>
        <v>2045</v>
      </c>
      <c r="Y2" s="14">
        <f>'キャッシュフロー表'!Y2</f>
        <v>2046</v>
      </c>
      <c r="Z2" s="14">
        <f>'キャッシュフロー表'!Z2</f>
        <v>2047</v>
      </c>
      <c r="AA2" s="48">
        <f>'キャッシュフロー表'!AA2</f>
        <v>2048</v>
      </c>
    </row>
    <row r="3" spans="1:27" ht="15.75" customHeight="1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5.75" customHeight="1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5.75" customHeight="1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52" customFormat="1" ht="15.75" customHeight="1">
      <c r="A6" s="241" t="s">
        <v>21</v>
      </c>
      <c r="B6" s="241"/>
      <c r="C6" s="49"/>
      <c r="D6" s="50" t="s">
        <v>5</v>
      </c>
      <c r="E6" s="50" t="s">
        <v>4</v>
      </c>
      <c r="F6" s="50" t="s">
        <v>3</v>
      </c>
      <c r="G6" s="50"/>
      <c r="H6" s="50"/>
      <c r="I6" s="50"/>
      <c r="J6" s="50"/>
      <c r="K6" s="50"/>
      <c r="L6" s="50"/>
      <c r="M6" s="50" t="s">
        <v>25</v>
      </c>
      <c r="N6" s="50" t="s">
        <v>5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8" ht="15.75" customHeight="1">
      <c r="A7" s="225" t="s">
        <v>30</v>
      </c>
      <c r="B7" s="1" t="s">
        <v>7</v>
      </c>
      <c r="C7" s="3">
        <f>IF('キャッシュフロー表'!C7="","",'キャッシュフロー表'!C7)</f>
      </c>
      <c r="D7" s="3">
        <f>IF('キャッシュフロー表'!D7="","",'キャッシュフロー表'!D7)</f>
      </c>
      <c r="E7" s="3">
        <f>IF('キャッシュフロー表'!E7="","",'キャッシュフロー表'!E7)</f>
      </c>
      <c r="F7" s="3">
        <f>IF('キャッシュフロー表'!F7="","",'キャッシュフロー表'!F7)</f>
      </c>
      <c r="G7" s="3">
        <f>IF('キャッシュフロー表'!G7="","",'キャッシュフロー表'!G7)</f>
        <v>220</v>
      </c>
      <c r="H7" s="3">
        <f>IF('キャッシュフロー表'!H7="","",'キャッシュフロー表'!H7)</f>
        <v>220</v>
      </c>
      <c r="I7" s="3">
        <f>IF('キャッシュフロー表'!I7="","",'キャッシュフロー表'!I7)</f>
        <v>220</v>
      </c>
      <c r="J7" s="3">
        <f>IF('キャッシュフロー表'!J7="","",'キャッシュフロー表'!J7)</f>
        <v>220</v>
      </c>
      <c r="K7" s="3">
        <f>IF('キャッシュフロー表'!K7="","",'キャッシュフロー表'!K7)</f>
        <v>220</v>
      </c>
      <c r="L7" s="3">
        <f>IF('キャッシュフロー表'!L7="","",'キャッシュフロー表'!L7)</f>
        <v>220</v>
      </c>
      <c r="M7" s="3">
        <f>IF('キャッシュフロー表'!M7="","",'キャッシュフロー表'!M7)</f>
        <v>220</v>
      </c>
      <c r="N7" s="3">
        <f>IF('キャッシュフロー表'!N7="","",'キャッシュフロー表'!N7)</f>
        <v>220</v>
      </c>
      <c r="O7" s="3">
        <f>IF('キャッシュフロー表'!O7="","",'キャッシュフロー表'!O7)</f>
        <v>220</v>
      </c>
      <c r="P7" s="3">
        <f>IF('キャッシュフロー表'!P7="","",'キャッシュフロー表'!P7)</f>
        <v>220</v>
      </c>
      <c r="Q7" s="3">
        <f>IF('キャッシュフロー表'!Q7="","",'キャッシュフロー表'!Q7)</f>
        <v>220</v>
      </c>
      <c r="R7" s="3">
        <f>IF('キャッシュフロー表'!R7="","",'キャッシュフロー表'!R7)</f>
        <v>220</v>
      </c>
      <c r="S7" s="3">
        <f>IF('キャッシュフロー表'!S7="","",'キャッシュフロー表'!S7)</f>
        <v>220</v>
      </c>
      <c r="T7" s="3">
        <f>IF('キャッシュフロー表'!T7="","",'キャッシュフロー表'!T7)</f>
        <v>220</v>
      </c>
      <c r="U7" s="3">
        <f>IF('キャッシュフロー表'!U7="","",'キャッシュフロー表'!U7)</f>
        <v>220</v>
      </c>
      <c r="V7" s="3">
        <f>IF('キャッシュフロー表'!V7="","",'キャッシュフロー表'!V7)</f>
        <v>220</v>
      </c>
      <c r="W7" s="3">
        <f>IF('キャッシュフロー表'!W7="","",'キャッシュフロー表'!W7)</f>
        <v>220</v>
      </c>
      <c r="X7" s="3">
        <f>IF('キャッシュフロー表'!X7="","",'キャッシュフロー表'!X7)</f>
        <v>220</v>
      </c>
      <c r="Y7" s="3">
        <f>IF('キャッシュフロー表'!Y7="","",'キャッシュフロー表'!Y7)</f>
        <v>220</v>
      </c>
      <c r="Z7" s="3">
        <f>IF('キャッシュフロー表'!Z7="","",'キャッシュフロー表'!Z7)</f>
        <v>220</v>
      </c>
      <c r="AA7" s="4">
        <f>IF('キャッシュフロー表'!AA7="","",'キャッシュフロー表'!AA7)</f>
        <v>220</v>
      </c>
      <c r="AB7" s="6"/>
    </row>
    <row r="8" spans="1:28" ht="15.75" customHeight="1">
      <c r="A8" s="225"/>
      <c r="B8" s="2" t="s">
        <v>8</v>
      </c>
      <c r="C8" s="6">
        <f>IF('キャッシュフロー表'!C8="","",'キャッシュフロー表'!C8)</f>
      </c>
      <c r="D8" s="6">
        <f>IF('キャッシュフロー表'!D8="","",'キャッシュフロー表'!D8)</f>
      </c>
      <c r="E8" s="6">
        <f>IF('キャッシュフロー表'!E8="","",'キャッシュフロー表'!E8)</f>
      </c>
      <c r="F8" s="6">
        <f>IF('キャッシュフロー表'!F8="","",'キャッシュフロー表'!F8)</f>
      </c>
      <c r="G8" s="6">
        <f>IF('キャッシュフロー表'!G8="","",'キャッシュフロー表'!G8)</f>
        <v>78</v>
      </c>
      <c r="H8" s="6">
        <f>IF('キャッシュフロー表'!H8="","",'キャッシュフロー表'!H8)</f>
        <v>78</v>
      </c>
      <c r="I8" s="6">
        <f>IF('キャッシュフロー表'!I8="","",'キャッシュフロー表'!I8)</f>
        <v>78</v>
      </c>
      <c r="J8" s="6">
        <f>IF('キャッシュフロー表'!J8="","",'キャッシュフロー表'!J8)</f>
        <v>78</v>
      </c>
      <c r="K8" s="6">
        <f>IF('キャッシュフロー表'!K8="","",'キャッシュフロー表'!K8)</f>
        <v>78</v>
      </c>
      <c r="L8" s="6">
        <f>IF('キャッシュフロー表'!L8="","",'キャッシュフロー表'!L8)</f>
        <v>78</v>
      </c>
      <c r="M8" s="6">
        <f>IF('キャッシュフロー表'!M8="","",'キャッシュフロー表'!M8)</f>
        <v>78</v>
      </c>
      <c r="N8" s="6">
        <f>IF('キャッシュフロー表'!N8="","",'キャッシュフロー表'!N8)</f>
        <v>78</v>
      </c>
      <c r="O8" s="6">
        <f>IF('キャッシュフロー表'!O8="","",'キャッシュフロー表'!O8)</f>
        <v>78</v>
      </c>
      <c r="P8" s="6">
        <f>IF('キャッシュフロー表'!P8="","",'キャッシュフロー表'!P8)</f>
        <v>78</v>
      </c>
      <c r="Q8" s="6">
        <f>IF('キャッシュフロー表'!Q8="","",'キャッシュフロー表'!Q8)</f>
        <v>78</v>
      </c>
      <c r="R8" s="6">
        <f>IF('キャッシュフロー表'!R8="","",'キャッシュフロー表'!R8)</f>
        <v>78</v>
      </c>
      <c r="S8" s="6">
        <f>IF('キャッシュフロー表'!S8="","",'キャッシュフロー表'!S8)</f>
        <v>78</v>
      </c>
      <c r="T8" s="6">
        <f>IF('キャッシュフロー表'!T8="","",'キャッシュフロー表'!T8)</f>
        <v>78</v>
      </c>
      <c r="U8" s="6">
        <f>IF('キャッシュフロー表'!U8="","",'キャッシュフロー表'!U8)</f>
        <v>78</v>
      </c>
      <c r="V8" s="6">
        <f>IF('キャッシュフロー表'!V8="","",'キャッシュフロー表'!V8)</f>
        <v>78</v>
      </c>
      <c r="W8" s="6">
        <f>IF('キャッシュフロー表'!W8="","",'キャッシュフロー表'!W8)</f>
        <v>78</v>
      </c>
      <c r="X8" s="6">
        <f>IF('キャッシュフロー表'!X8="","",'キャッシュフロー表'!X8)</f>
        <v>78</v>
      </c>
      <c r="Y8" s="6">
        <f>IF('キャッシュフロー表'!Y8="","",'キャッシュフロー表'!Y8)</f>
        <v>78</v>
      </c>
      <c r="Z8" s="6">
        <f>IF('キャッシュフロー表'!Z8="","",'キャッシュフロー表'!Z8)</f>
        <v>78</v>
      </c>
      <c r="AA8" s="7">
        <f>IF('キャッシュフロー表'!AA8="","",'キャッシュフロー表'!AA8)</f>
        <v>78</v>
      </c>
      <c r="AB8" s="6"/>
    </row>
    <row r="9" spans="1:27" ht="15.75" customHeight="1">
      <c r="A9" s="225"/>
      <c r="B9" s="2" t="s">
        <v>19</v>
      </c>
      <c r="C9" s="6">
        <v>270</v>
      </c>
      <c r="D9" s="47">
        <v>120</v>
      </c>
      <c r="E9" s="47">
        <v>120</v>
      </c>
      <c r="F9" s="47">
        <v>120</v>
      </c>
      <c r="G9" s="47">
        <v>120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1:27" ht="15.75" customHeight="1">
      <c r="A10" s="225"/>
      <c r="B10" s="2" t="s">
        <v>9</v>
      </c>
      <c r="C10" s="8">
        <v>3500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.75" customHeight="1">
      <c r="A11" s="225"/>
      <c r="B11" s="11" t="s">
        <v>10</v>
      </c>
      <c r="C11" s="15">
        <f>SUM(C7:C10)</f>
        <v>3770</v>
      </c>
      <c r="D11" s="15">
        <f aca="true" t="shared" si="0" ref="D11:AA11">SUM(D7:D10)</f>
        <v>120</v>
      </c>
      <c r="E11" s="15">
        <f t="shared" si="0"/>
        <v>120</v>
      </c>
      <c r="F11" s="15">
        <f t="shared" si="0"/>
        <v>120</v>
      </c>
      <c r="G11" s="15">
        <f t="shared" si="0"/>
        <v>418</v>
      </c>
      <c r="H11" s="15">
        <f t="shared" si="0"/>
        <v>298</v>
      </c>
      <c r="I11" s="15">
        <f t="shared" si="0"/>
        <v>298</v>
      </c>
      <c r="J11" s="15">
        <f t="shared" si="0"/>
        <v>298</v>
      </c>
      <c r="K11" s="15">
        <f t="shared" si="0"/>
        <v>298</v>
      </c>
      <c r="L11" s="15">
        <f t="shared" si="0"/>
        <v>298</v>
      </c>
      <c r="M11" s="15">
        <f t="shared" si="0"/>
        <v>298</v>
      </c>
      <c r="N11" s="15">
        <f t="shared" si="0"/>
        <v>298</v>
      </c>
      <c r="O11" s="15">
        <f t="shared" si="0"/>
        <v>298</v>
      </c>
      <c r="P11" s="15">
        <f t="shared" si="0"/>
        <v>298</v>
      </c>
      <c r="Q11" s="15">
        <f t="shared" si="0"/>
        <v>298</v>
      </c>
      <c r="R11" s="15">
        <f t="shared" si="0"/>
        <v>298</v>
      </c>
      <c r="S11" s="15">
        <f t="shared" si="0"/>
        <v>298</v>
      </c>
      <c r="T11" s="15">
        <f t="shared" si="0"/>
        <v>298</v>
      </c>
      <c r="U11" s="15">
        <f t="shared" si="0"/>
        <v>298</v>
      </c>
      <c r="V11" s="15">
        <f t="shared" si="0"/>
        <v>298</v>
      </c>
      <c r="W11" s="15">
        <f t="shared" si="0"/>
        <v>298</v>
      </c>
      <c r="X11" s="15">
        <f t="shared" si="0"/>
        <v>298</v>
      </c>
      <c r="Y11" s="15">
        <f t="shared" si="0"/>
        <v>298</v>
      </c>
      <c r="Z11" s="15">
        <f t="shared" si="0"/>
        <v>298</v>
      </c>
      <c r="AA11" s="16">
        <f t="shared" si="0"/>
        <v>298</v>
      </c>
    </row>
    <row r="12" spans="1:27" ht="15.75" customHeight="1">
      <c r="A12" s="225" t="s">
        <v>31</v>
      </c>
      <c r="B12" s="2" t="s">
        <v>11</v>
      </c>
      <c r="C12" s="6">
        <f>IF('キャッシュフロー表'!C12="","",'キャッシュフロー表'!C12)</f>
        <v>360</v>
      </c>
      <c r="D12" s="6">
        <f>IF('キャッシュフロー表'!D12="","",'キャッシュフロー表'!D12)</f>
        <v>360</v>
      </c>
      <c r="E12" s="6">
        <f>IF('キャッシュフロー表'!E12="","",'キャッシュフロー表'!E12)</f>
        <v>360</v>
      </c>
      <c r="F12" s="6">
        <f>IF('キャッシュフロー表'!F12="","",'キャッシュフロー表'!F12)</f>
        <v>240</v>
      </c>
      <c r="G12" s="6">
        <f>IF('キャッシュフロー表'!G12="","",'キャッシュフロー表'!G12)</f>
        <v>240</v>
      </c>
      <c r="H12" s="6">
        <f>IF('キャッシュフロー表'!H12="","",'キャッシュフロー表'!H12)</f>
        <v>240</v>
      </c>
      <c r="I12" s="6">
        <f>IF('キャッシュフロー表'!I12="","",'キャッシュフロー表'!I12)</f>
        <v>240</v>
      </c>
      <c r="J12" s="6">
        <f>IF('キャッシュフロー表'!J12="","",'キャッシュフロー表'!J12)</f>
        <v>240</v>
      </c>
      <c r="K12" s="6">
        <f>IF('キャッシュフロー表'!K12="","",'キャッシュフロー表'!K12)</f>
        <v>240</v>
      </c>
      <c r="L12" s="6">
        <f>IF('キャッシュフロー表'!L12="","",'キャッシュフロー表'!L12)</f>
        <v>240</v>
      </c>
      <c r="M12" s="6">
        <f>IF('キャッシュフロー表'!M12="","",'キャッシュフロー表'!M12)</f>
        <v>240</v>
      </c>
      <c r="N12" s="6">
        <f>IF('キャッシュフロー表'!N12="","",'キャッシュフロー表'!N12)</f>
        <v>240</v>
      </c>
      <c r="O12" s="6">
        <f>IF('キャッシュフロー表'!O12="","",'キャッシュフロー表'!O12)</f>
        <v>240</v>
      </c>
      <c r="P12" s="6">
        <f>IF('キャッシュフロー表'!P12="","",'キャッシュフロー表'!P12)</f>
        <v>240</v>
      </c>
      <c r="Q12" s="6">
        <f>IF('キャッシュフロー表'!Q12="","",'キャッシュフロー表'!Q12)</f>
        <v>240</v>
      </c>
      <c r="R12" s="6">
        <f>IF('キャッシュフロー表'!R12="","",'キャッシュフロー表'!R12)</f>
        <v>240</v>
      </c>
      <c r="S12" s="6">
        <f>IF('キャッシュフロー表'!S12="","",'キャッシュフロー表'!S12)</f>
        <v>240</v>
      </c>
      <c r="T12" s="6">
        <f>IF('キャッシュフロー表'!T12="","",'キャッシュフロー表'!T12)</f>
        <v>240</v>
      </c>
      <c r="U12" s="6">
        <f>IF('キャッシュフロー表'!U12="","",'キャッシュフロー表'!U12)</f>
        <v>240</v>
      </c>
      <c r="V12" s="6">
        <f>IF('キャッシュフロー表'!V12="","",'キャッシュフロー表'!V12)</f>
        <v>240</v>
      </c>
      <c r="W12" s="6">
        <f>IF('キャッシュフロー表'!W12="","",'キャッシュフロー表'!W12)</f>
        <v>240</v>
      </c>
      <c r="X12" s="6">
        <f>IF('キャッシュフロー表'!X12="","",'キャッシュフロー表'!X12)</f>
        <v>240</v>
      </c>
      <c r="Y12" s="6">
        <f>IF('キャッシュフロー表'!Y12="","",'キャッシュフロー表'!Y12)</f>
        <v>240</v>
      </c>
      <c r="Z12" s="6">
        <f>IF('キャッシュフロー表'!Z12="","",'キャッシュフロー表'!Z12)</f>
        <v>240</v>
      </c>
      <c r="AA12" s="7">
        <f>IF('キャッシュフロー表'!AA12="","",'キャッシュフロー表'!AA12)</f>
        <v>240</v>
      </c>
    </row>
    <row r="13" spans="1:28" ht="15.75" customHeight="1">
      <c r="A13" s="225"/>
      <c r="B13" s="2" t="s">
        <v>13</v>
      </c>
      <c r="C13" s="6">
        <f>IF('キャッシュフロー表'!C13="","",'キャッシュフロー表'!C13)</f>
        <v>48</v>
      </c>
      <c r="D13" s="6">
        <f>IF('キャッシュフロー表'!D13="","",'キャッシュフロー表'!D13)</f>
        <v>48</v>
      </c>
      <c r="E13" s="6">
        <v>8</v>
      </c>
      <c r="F13" s="6">
        <v>8</v>
      </c>
      <c r="G13" s="6">
        <v>22</v>
      </c>
      <c r="H13" s="6">
        <v>29</v>
      </c>
      <c r="I13" s="6">
        <f>IF('キャッシュフロー表'!I13="","",'キャッシュフロー表'!I13)</f>
        <v>25</v>
      </c>
      <c r="J13" s="6">
        <f>IF('キャッシュフロー表'!J13="","",'キャッシュフロー表'!J13)</f>
        <v>25</v>
      </c>
      <c r="K13" s="6">
        <f>IF('キャッシュフロー表'!K13="","",'キャッシュフロー表'!K13)</f>
        <v>25</v>
      </c>
      <c r="L13" s="6">
        <f>IF('キャッシュフロー表'!L13="","",'キャッシュフロー表'!L13)</f>
        <v>25</v>
      </c>
      <c r="M13" s="6">
        <f>IF('キャッシュフロー表'!M13="","",'キャッシュフロー表'!M13)</f>
        <v>25</v>
      </c>
      <c r="N13" s="6">
        <f>IF('キャッシュフロー表'!N13="","",'キャッシュフロー表'!N13)</f>
        <v>25</v>
      </c>
      <c r="O13" s="6">
        <f>IF('キャッシュフロー表'!O13="","",'キャッシュフロー表'!O13)</f>
        <v>25</v>
      </c>
      <c r="P13" s="6">
        <f>IF('キャッシュフロー表'!P13="","",'キャッシュフロー表'!P13)</f>
        <v>25</v>
      </c>
      <c r="Q13" s="6">
        <f>IF('キャッシュフロー表'!Q13="","",'キャッシュフロー表'!Q13)</f>
        <v>28</v>
      </c>
      <c r="R13" s="6">
        <f>IF('キャッシュフロー表'!R13="","",'キャッシュフロー表'!R13)</f>
        <v>28</v>
      </c>
      <c r="S13" s="6">
        <f>IF('キャッシュフロー表'!S13="","",'キャッシュフロー表'!S13)</f>
        <v>28</v>
      </c>
      <c r="T13" s="6">
        <f>IF('キャッシュフロー表'!T13="","",'キャッシュフロー表'!T13)</f>
        <v>28</v>
      </c>
      <c r="U13" s="6">
        <f>IF('キャッシュフロー表'!U13="","",'キャッシュフロー表'!U13)</f>
        <v>28</v>
      </c>
      <c r="V13" s="6">
        <f>IF('キャッシュフロー表'!V13="","",'キャッシュフロー表'!V13)</f>
        <v>28</v>
      </c>
      <c r="W13" s="6">
        <f>IF('キャッシュフロー表'!W13="","",'キャッシュフロー表'!W13)</f>
        <v>28</v>
      </c>
      <c r="X13" s="6">
        <f>IF('キャッシュフロー表'!X13="","",'キャッシュフロー表'!X13)</f>
        <v>28</v>
      </c>
      <c r="Y13" s="6">
        <f>IF('キャッシュフロー表'!Y13="","",'キャッシュフロー表'!Y13)</f>
        <v>28</v>
      </c>
      <c r="Z13" s="6">
        <f>IF('キャッシュフロー表'!Z13="","",'キャッシュフロー表'!Z13)</f>
        <v>28</v>
      </c>
      <c r="AA13" s="7">
        <f>IF('キャッシュフロー表'!AA13="","",'キャッシュフロー表'!AA13)</f>
        <v>28</v>
      </c>
      <c r="AB13" s="6"/>
    </row>
    <row r="14" spans="1:27" ht="15.75" customHeight="1">
      <c r="A14" s="225"/>
      <c r="B14" s="2" t="s">
        <v>12</v>
      </c>
      <c r="C14" s="6">
        <v>25</v>
      </c>
      <c r="D14" s="6">
        <v>25</v>
      </c>
      <c r="E14" s="6">
        <v>25</v>
      </c>
      <c r="F14" s="6">
        <v>25</v>
      </c>
      <c r="G14" s="6">
        <v>25</v>
      </c>
      <c r="H14" s="6">
        <v>25</v>
      </c>
      <c r="I14" s="6">
        <v>25</v>
      </c>
      <c r="J14" s="6">
        <v>25</v>
      </c>
      <c r="K14" s="6">
        <v>25</v>
      </c>
      <c r="L14" s="6">
        <v>25</v>
      </c>
      <c r="M14" s="6">
        <v>25</v>
      </c>
      <c r="N14" s="6">
        <v>25</v>
      </c>
      <c r="O14" s="6">
        <v>25</v>
      </c>
      <c r="P14" s="6">
        <v>25</v>
      </c>
      <c r="Q14" s="6">
        <v>25</v>
      </c>
      <c r="R14" s="6">
        <v>25</v>
      </c>
      <c r="S14" s="6">
        <v>25</v>
      </c>
      <c r="T14" s="6">
        <v>25</v>
      </c>
      <c r="U14" s="6">
        <v>25</v>
      </c>
      <c r="V14" s="6">
        <v>25</v>
      </c>
      <c r="W14" s="6">
        <v>10</v>
      </c>
      <c r="X14" s="6">
        <v>10</v>
      </c>
      <c r="Y14" s="6">
        <v>10</v>
      </c>
      <c r="Z14" s="6">
        <v>10</v>
      </c>
      <c r="AA14" s="7">
        <v>10</v>
      </c>
    </row>
    <row r="15" spans="1:28" ht="15.75" customHeight="1">
      <c r="A15" s="225"/>
      <c r="B15" s="2" t="s">
        <v>14</v>
      </c>
      <c r="C15" s="6">
        <v>81</v>
      </c>
      <c r="D15" s="6">
        <v>17</v>
      </c>
      <c r="E15" s="6">
        <f>IF('キャッシュフロー表'!E15="","",'キャッシュフロー表'!E15)</f>
        <v>8</v>
      </c>
      <c r="F15" s="6">
        <v>10</v>
      </c>
      <c r="G15" s="6">
        <v>16</v>
      </c>
      <c r="H15" s="6">
        <v>15</v>
      </c>
      <c r="I15" s="6">
        <f>IF('キャッシュフロー表'!I15="","",'キャッシュフロー表'!I15)</f>
        <v>9</v>
      </c>
      <c r="J15" s="6">
        <f>IF('キャッシュフロー表'!J15="","",'キャッシュフロー表'!J15)</f>
        <v>9</v>
      </c>
      <c r="K15" s="6">
        <f>IF('キャッシュフロー表'!K15="","",'キャッシュフロー表'!K15)</f>
        <v>9</v>
      </c>
      <c r="L15" s="6">
        <f>IF('キャッシュフロー表'!L15="","",'キャッシュフロー表'!L15)</f>
        <v>9</v>
      </c>
      <c r="M15" s="6">
        <f>IF('キャッシュフロー表'!M15="","",'キャッシュフロー表'!M15)</f>
        <v>9</v>
      </c>
      <c r="N15" s="6">
        <f>IF('キャッシュフロー表'!N15="","",'キャッシュフロー表'!N15)</f>
        <v>9</v>
      </c>
      <c r="O15" s="6">
        <f>IF('キャッシュフロー表'!O15="","",'キャッシュフロー表'!O15)</f>
        <v>9</v>
      </c>
      <c r="P15" s="6">
        <f>IF('キャッシュフロー表'!P15="","",'キャッシュフロー表'!P15)</f>
        <v>9</v>
      </c>
      <c r="Q15" s="6">
        <f>IF('キャッシュフロー表'!Q15="","",'キャッシュフロー表'!Q15)</f>
        <v>9</v>
      </c>
      <c r="R15" s="6">
        <f>IF('キャッシュフロー表'!R15="","",'キャッシュフロー表'!R15)</f>
        <v>9</v>
      </c>
      <c r="S15" s="6">
        <f>IF('キャッシュフロー表'!S15="","",'キャッシュフロー表'!S15)</f>
        <v>9</v>
      </c>
      <c r="T15" s="6">
        <f>IF('キャッシュフロー表'!T15="","",'キャッシュフロー表'!T15)</f>
        <v>9</v>
      </c>
      <c r="U15" s="6">
        <f>IF('キャッシュフロー表'!U15="","",'キャッシュフロー表'!U15)</f>
        <v>9</v>
      </c>
      <c r="V15" s="6">
        <f>IF('キャッシュフロー表'!V15="","",'キャッシュフロー表'!V15)</f>
        <v>9</v>
      </c>
      <c r="W15" s="6">
        <f>IF('キャッシュフロー表'!W15="","",'キャッシュフロー表'!W15)</f>
        <v>9</v>
      </c>
      <c r="X15" s="6">
        <f>IF('キャッシュフロー表'!X15="","",'キャッシュフロー表'!X15)</f>
        <v>9</v>
      </c>
      <c r="Y15" s="6">
        <f>IF('キャッシュフロー表'!Y15="","",'キャッシュフロー表'!Y15)</f>
        <v>9</v>
      </c>
      <c r="Z15" s="6">
        <f>IF('キャッシュフロー表'!Z15="","",'キャッシュフロー表'!Z15)</f>
        <v>9</v>
      </c>
      <c r="AA15" s="7">
        <f>IF('キャッシュフロー表'!AA15="","",'キャッシュフロー表'!AA15)</f>
        <v>9</v>
      </c>
      <c r="AB15" s="6"/>
    </row>
    <row r="16" spans="1:27" ht="15.75" customHeight="1">
      <c r="A16" s="225"/>
      <c r="B16" s="2" t="s">
        <v>26</v>
      </c>
      <c r="C16" s="6">
        <f>IF('キャッシュフロー表'!C16="","",'キャッシュフロー表'!C16)</f>
        <v>40</v>
      </c>
      <c r="D16" s="6">
        <f>IF('キャッシュフロー表'!D16="","",'キャッシュフロー表'!D16)</f>
        <v>240</v>
      </c>
      <c r="E16" s="6">
        <f>IF('キャッシュフロー表'!E16="","",'キャッシュフロー表'!E16)</f>
        <v>140</v>
      </c>
      <c r="F16" s="6">
        <f>IF('キャッシュフロー表'!F16="","",'キャッシュフロー表'!F16)</f>
        <v>90</v>
      </c>
      <c r="G16" s="6">
        <f>IF('キャッシュフロー表'!G16="","",'キャッシュフロー表'!G16)</f>
        <v>40</v>
      </c>
      <c r="H16" s="6">
        <f>IF('キャッシュフロー表'!H16="","",'キャッシュフロー表'!H16)</f>
        <v>40</v>
      </c>
      <c r="I16" s="6">
        <f>IF('キャッシュフロー表'!I16="","",'キャッシュフロー表'!I16)</f>
        <v>40</v>
      </c>
      <c r="J16" s="6">
        <f>IF('キャッシュフロー表'!J16="","",'キャッシュフロー表'!J16)</f>
        <v>40</v>
      </c>
      <c r="K16" s="6">
        <f>IF('キャッシュフロー表'!K16="","",'キャッシュフロー表'!K16)</f>
        <v>40</v>
      </c>
      <c r="L16" s="6">
        <f>IF('キャッシュフロー表'!L16="","",'キャッシュフロー表'!L16)</f>
        <v>20</v>
      </c>
      <c r="M16" s="6">
        <f>IF('キャッシュフロー表'!M16="","",'キャッシュフロー表'!M16)</f>
        <v>520</v>
      </c>
      <c r="N16" s="47">
        <f>IF('キャッシュフロー表'!N16="","",'キャッシュフロー表'!N16)</f>
        <v>220</v>
      </c>
      <c r="O16" s="6">
        <f>IF('キャッシュフロー表'!O16="","",'キャッシュフロー表'!O16)</f>
        <v>20</v>
      </c>
      <c r="P16" s="6">
        <f>IF('キャッシュフロー表'!P16="","",'キャッシュフロー表'!P16)</f>
        <v>20</v>
      </c>
      <c r="Q16" s="47">
        <f>IF('キャッシュフロー表'!Q16="","",'キャッシュフロー表'!Q16)</f>
        <v>20</v>
      </c>
      <c r="R16" s="6">
        <f>IF('キャッシュフロー表'!R16="","",'キャッシュフロー表'!R16)</f>
        <v>20</v>
      </c>
      <c r="S16" s="6">
        <f>IF('キャッシュフロー表'!S16="","",'キャッシュフロー表'!S16)</f>
        <v>20</v>
      </c>
      <c r="T16" s="47">
        <f>IF('キャッシュフロー表'!T16="","",'キャッシュフロー表'!T16)</f>
        <v>20</v>
      </c>
      <c r="U16" s="6">
        <f>IF('キャッシュフロー表'!U16="","",'キャッシュフロー表'!U16)</f>
        <v>20</v>
      </c>
      <c r="V16" s="6">
        <f>IF('キャッシュフロー表'!V16="","",'キャッシュフロー表'!V16)</f>
        <v>20</v>
      </c>
      <c r="W16" s="47">
        <f>IF('キャッシュフロー表'!W16="","",'キャッシュフロー表'!W16)</f>
        <v>20</v>
      </c>
      <c r="X16" s="6">
        <f>IF('キャッシュフロー表'!X16="","",'キャッシュフロー表'!X16)</f>
        <v>20</v>
      </c>
      <c r="Y16" s="6">
        <f>IF('キャッシュフロー表'!Y16="","",'キャッシュフロー表'!Y16)</f>
        <v>20</v>
      </c>
      <c r="Z16" s="47">
        <f>IF('キャッシュフロー表'!Z16="","",'キャッシュフロー表'!Z16)</f>
        <v>20</v>
      </c>
      <c r="AA16" s="7">
        <f>IF('キャッシュフロー表'!AA16="","",'キャッシュフロー表'!AA16)</f>
        <v>20</v>
      </c>
    </row>
    <row r="17" spans="1:27" ht="15.75" customHeight="1">
      <c r="A17" s="225"/>
      <c r="B17" s="11" t="s">
        <v>15</v>
      </c>
      <c r="C17" s="17">
        <f>SUM(C12:C16)</f>
        <v>554</v>
      </c>
      <c r="D17" s="17">
        <f aca="true" t="shared" si="1" ref="D17:AA17">SUM(D12:D16)</f>
        <v>690</v>
      </c>
      <c r="E17" s="17">
        <f t="shared" si="1"/>
        <v>541</v>
      </c>
      <c r="F17" s="17">
        <f t="shared" si="1"/>
        <v>373</v>
      </c>
      <c r="G17" s="17">
        <f t="shared" si="1"/>
        <v>343</v>
      </c>
      <c r="H17" s="17">
        <f t="shared" si="1"/>
        <v>349</v>
      </c>
      <c r="I17" s="17">
        <f t="shared" si="1"/>
        <v>339</v>
      </c>
      <c r="J17" s="17">
        <f t="shared" si="1"/>
        <v>339</v>
      </c>
      <c r="K17" s="17">
        <f t="shared" si="1"/>
        <v>339</v>
      </c>
      <c r="L17" s="17">
        <f t="shared" si="1"/>
        <v>319</v>
      </c>
      <c r="M17" s="17">
        <f t="shared" si="1"/>
        <v>819</v>
      </c>
      <c r="N17" s="17">
        <f t="shared" si="1"/>
        <v>519</v>
      </c>
      <c r="O17" s="17">
        <f t="shared" si="1"/>
        <v>319</v>
      </c>
      <c r="P17" s="17">
        <f t="shared" si="1"/>
        <v>319</v>
      </c>
      <c r="Q17" s="17">
        <f t="shared" si="1"/>
        <v>322</v>
      </c>
      <c r="R17" s="17">
        <f t="shared" si="1"/>
        <v>322</v>
      </c>
      <c r="S17" s="17">
        <f t="shared" si="1"/>
        <v>322</v>
      </c>
      <c r="T17" s="17">
        <f t="shared" si="1"/>
        <v>322</v>
      </c>
      <c r="U17" s="17">
        <f t="shared" si="1"/>
        <v>322</v>
      </c>
      <c r="V17" s="17">
        <f t="shared" si="1"/>
        <v>322</v>
      </c>
      <c r="W17" s="17">
        <f t="shared" si="1"/>
        <v>307</v>
      </c>
      <c r="X17" s="17">
        <f t="shared" si="1"/>
        <v>307</v>
      </c>
      <c r="Y17" s="17">
        <f t="shared" si="1"/>
        <v>307</v>
      </c>
      <c r="Z17" s="17">
        <f t="shared" si="1"/>
        <v>307</v>
      </c>
      <c r="AA17" s="18">
        <f t="shared" si="1"/>
        <v>307</v>
      </c>
    </row>
    <row r="18" spans="1:27" ht="15.75" customHeight="1">
      <c r="A18" s="226" t="s">
        <v>16</v>
      </c>
      <c r="B18" s="226"/>
      <c r="C18" s="12">
        <f>C11-C17</f>
        <v>3216</v>
      </c>
      <c r="D18" s="19">
        <f aca="true" t="shared" si="2" ref="D18:AA18">D11-D17</f>
        <v>-570</v>
      </c>
      <c r="E18" s="19">
        <f t="shared" si="2"/>
        <v>-421</v>
      </c>
      <c r="F18" s="19">
        <f t="shared" si="2"/>
        <v>-253</v>
      </c>
      <c r="G18" s="19">
        <f t="shared" si="2"/>
        <v>75</v>
      </c>
      <c r="H18" s="19">
        <f t="shared" si="2"/>
        <v>-51</v>
      </c>
      <c r="I18" s="19">
        <f t="shared" si="2"/>
        <v>-41</v>
      </c>
      <c r="J18" s="19">
        <f t="shared" si="2"/>
        <v>-41</v>
      </c>
      <c r="K18" s="19">
        <f t="shared" si="2"/>
        <v>-41</v>
      </c>
      <c r="L18" s="19">
        <f t="shared" si="2"/>
        <v>-21</v>
      </c>
      <c r="M18" s="19">
        <f t="shared" si="2"/>
        <v>-521</v>
      </c>
      <c r="N18" s="19">
        <f t="shared" si="2"/>
        <v>-221</v>
      </c>
      <c r="O18" s="19">
        <f t="shared" si="2"/>
        <v>-21</v>
      </c>
      <c r="P18" s="19">
        <f t="shared" si="2"/>
        <v>-21</v>
      </c>
      <c r="Q18" s="19">
        <f t="shared" si="2"/>
        <v>-24</v>
      </c>
      <c r="R18" s="19">
        <f t="shared" si="2"/>
        <v>-24</v>
      </c>
      <c r="S18" s="19">
        <f t="shared" si="2"/>
        <v>-24</v>
      </c>
      <c r="T18" s="19">
        <f t="shared" si="2"/>
        <v>-24</v>
      </c>
      <c r="U18" s="19">
        <f t="shared" si="2"/>
        <v>-24</v>
      </c>
      <c r="V18" s="19">
        <f t="shared" si="2"/>
        <v>-24</v>
      </c>
      <c r="W18" s="19">
        <f t="shared" si="2"/>
        <v>-9</v>
      </c>
      <c r="X18" s="19">
        <f t="shared" si="2"/>
        <v>-9</v>
      </c>
      <c r="Y18" s="19">
        <f t="shared" si="2"/>
        <v>-9</v>
      </c>
      <c r="Z18" s="19">
        <f t="shared" si="2"/>
        <v>-9</v>
      </c>
      <c r="AA18" s="20">
        <f t="shared" si="2"/>
        <v>-9</v>
      </c>
    </row>
    <row r="19" spans="1:27" ht="15.75" customHeight="1">
      <c r="A19" s="227" t="s">
        <v>17</v>
      </c>
      <c r="B19" s="227"/>
      <c r="C19" s="44">
        <f>C18</f>
        <v>3216</v>
      </c>
      <c r="D19" s="45">
        <f>C19+D18</f>
        <v>2646</v>
      </c>
      <c r="E19" s="45">
        <f aca="true" t="shared" si="3" ref="E19:AA19">D19+E18</f>
        <v>2225</v>
      </c>
      <c r="F19" s="45">
        <f t="shared" si="3"/>
        <v>1972</v>
      </c>
      <c r="G19" s="45">
        <f t="shared" si="3"/>
        <v>2047</v>
      </c>
      <c r="H19" s="45">
        <f t="shared" si="3"/>
        <v>1996</v>
      </c>
      <c r="I19" s="45">
        <f>H19+I18</f>
        <v>1955</v>
      </c>
      <c r="J19" s="45">
        <f t="shared" si="3"/>
        <v>1914</v>
      </c>
      <c r="K19" s="45">
        <f t="shared" si="3"/>
        <v>1873</v>
      </c>
      <c r="L19" s="45">
        <f t="shared" si="3"/>
        <v>1852</v>
      </c>
      <c r="M19" s="45">
        <f t="shared" si="3"/>
        <v>1331</v>
      </c>
      <c r="N19" s="45">
        <f t="shared" si="3"/>
        <v>1110</v>
      </c>
      <c r="O19" s="45">
        <f t="shared" si="3"/>
        <v>1089</v>
      </c>
      <c r="P19" s="45">
        <f t="shared" si="3"/>
        <v>1068</v>
      </c>
      <c r="Q19" s="45">
        <f t="shared" si="3"/>
        <v>1044</v>
      </c>
      <c r="R19" s="45">
        <f t="shared" si="3"/>
        <v>1020</v>
      </c>
      <c r="S19" s="45">
        <f t="shared" si="3"/>
        <v>996</v>
      </c>
      <c r="T19" s="45">
        <f t="shared" si="3"/>
        <v>972</v>
      </c>
      <c r="U19" s="45">
        <f t="shared" si="3"/>
        <v>948</v>
      </c>
      <c r="V19" s="45">
        <f t="shared" si="3"/>
        <v>924</v>
      </c>
      <c r="W19" s="45">
        <f t="shared" si="3"/>
        <v>915</v>
      </c>
      <c r="X19" s="45">
        <f t="shared" si="3"/>
        <v>906</v>
      </c>
      <c r="Y19" s="45">
        <f t="shared" si="3"/>
        <v>897</v>
      </c>
      <c r="Z19" s="45">
        <f t="shared" si="3"/>
        <v>888</v>
      </c>
      <c r="AA19" s="46">
        <f t="shared" si="3"/>
        <v>879</v>
      </c>
    </row>
    <row r="20" spans="2:28" s="26" customFormat="1" ht="30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47"/>
    </row>
    <row r="21" spans="1:28" ht="15.75" customHeight="1">
      <c r="A21" t="s">
        <v>33</v>
      </c>
      <c r="AA21" s="6"/>
      <c r="AB21" s="6"/>
    </row>
    <row r="22" spans="1:27" ht="15.75" customHeight="1">
      <c r="A22" s="232" t="s">
        <v>18</v>
      </c>
      <c r="B22" s="233"/>
      <c r="C22" s="13">
        <f>C2</f>
        <v>2024</v>
      </c>
      <c r="D22" s="14">
        <f aca="true" t="shared" si="4" ref="D22:AA22">D2</f>
        <v>2025</v>
      </c>
      <c r="E22" s="14">
        <f t="shared" si="4"/>
        <v>2026</v>
      </c>
      <c r="F22" s="14">
        <f t="shared" si="4"/>
        <v>2027</v>
      </c>
      <c r="G22" s="14">
        <f t="shared" si="4"/>
        <v>2028</v>
      </c>
      <c r="H22" s="14">
        <f t="shared" si="4"/>
        <v>2029</v>
      </c>
      <c r="I22" s="14">
        <f t="shared" si="4"/>
        <v>2030</v>
      </c>
      <c r="J22" s="14">
        <f t="shared" si="4"/>
        <v>2031</v>
      </c>
      <c r="K22" s="14">
        <f t="shared" si="4"/>
        <v>2032</v>
      </c>
      <c r="L22" s="14">
        <f t="shared" si="4"/>
        <v>2033</v>
      </c>
      <c r="M22" s="14">
        <f t="shared" si="4"/>
        <v>2034</v>
      </c>
      <c r="N22" s="14">
        <f t="shared" si="4"/>
        <v>2035</v>
      </c>
      <c r="O22" s="14">
        <f t="shared" si="4"/>
        <v>2036</v>
      </c>
      <c r="P22" s="14">
        <f t="shared" si="4"/>
        <v>2037</v>
      </c>
      <c r="Q22" s="14">
        <f t="shared" si="4"/>
        <v>2038</v>
      </c>
      <c r="R22" s="14">
        <f t="shared" si="4"/>
        <v>2039</v>
      </c>
      <c r="S22" s="14">
        <f t="shared" si="4"/>
        <v>2040</v>
      </c>
      <c r="T22" s="14">
        <f t="shared" si="4"/>
        <v>2041</v>
      </c>
      <c r="U22" s="14">
        <f t="shared" si="4"/>
        <v>2042</v>
      </c>
      <c r="V22" s="14">
        <f t="shared" si="4"/>
        <v>2043</v>
      </c>
      <c r="W22" s="14">
        <f t="shared" si="4"/>
        <v>2044</v>
      </c>
      <c r="X22" s="14">
        <f t="shared" si="4"/>
        <v>2045</v>
      </c>
      <c r="Y22" s="14">
        <f t="shared" si="4"/>
        <v>2046</v>
      </c>
      <c r="Z22" s="14">
        <f t="shared" si="4"/>
        <v>2047</v>
      </c>
      <c r="AA22" s="48">
        <f t="shared" si="4"/>
        <v>2048</v>
      </c>
    </row>
    <row r="23" spans="1:27" ht="15.75" customHeight="1">
      <c r="A23" s="234" t="s">
        <v>29</v>
      </c>
      <c r="B23" s="2" t="s">
        <v>0</v>
      </c>
      <c r="C23" s="27">
        <v>61</v>
      </c>
      <c r="D23" s="3">
        <v>62</v>
      </c>
      <c r="E23" s="3">
        <v>63</v>
      </c>
      <c r="F23" s="3">
        <v>64</v>
      </c>
      <c r="G23" s="3">
        <v>65</v>
      </c>
      <c r="H23" s="3">
        <v>66</v>
      </c>
      <c r="I23" s="3">
        <v>67</v>
      </c>
      <c r="J23" s="3">
        <v>68</v>
      </c>
      <c r="K23" s="3">
        <v>69</v>
      </c>
      <c r="L23" s="3">
        <v>70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5.75" customHeight="1">
      <c r="A24" s="235"/>
      <c r="B24" s="2" t="s">
        <v>1</v>
      </c>
      <c r="C24" s="5">
        <v>61</v>
      </c>
      <c r="D24" s="6">
        <v>62</v>
      </c>
      <c r="E24" s="6">
        <v>63</v>
      </c>
      <c r="F24" s="6">
        <v>64</v>
      </c>
      <c r="G24" s="6">
        <v>65</v>
      </c>
      <c r="H24" s="6">
        <v>66</v>
      </c>
      <c r="I24" s="6">
        <v>67</v>
      </c>
      <c r="J24" s="6">
        <v>68</v>
      </c>
      <c r="K24" s="6">
        <v>69</v>
      </c>
      <c r="L24" s="6">
        <v>70</v>
      </c>
      <c r="M24" s="6">
        <v>71</v>
      </c>
      <c r="N24" s="6">
        <v>72</v>
      </c>
      <c r="O24" s="6">
        <v>73</v>
      </c>
      <c r="P24" s="6">
        <v>74</v>
      </c>
      <c r="Q24" s="6">
        <v>75</v>
      </c>
      <c r="R24" s="6">
        <v>76</v>
      </c>
      <c r="S24" s="6">
        <v>77</v>
      </c>
      <c r="T24" s="6">
        <v>78</v>
      </c>
      <c r="U24" s="6">
        <v>79</v>
      </c>
      <c r="V24" s="6">
        <v>80</v>
      </c>
      <c r="W24" s="6">
        <v>81</v>
      </c>
      <c r="X24" s="6">
        <v>82</v>
      </c>
      <c r="Y24" s="6">
        <v>83</v>
      </c>
      <c r="Z24" s="6">
        <v>84</v>
      </c>
      <c r="AA24" s="7">
        <v>85</v>
      </c>
    </row>
    <row r="25" spans="1:27" ht="15.75" customHeight="1">
      <c r="A25" s="236"/>
      <c r="B25" s="2" t="s">
        <v>2</v>
      </c>
      <c r="C25" s="28">
        <v>28</v>
      </c>
      <c r="D25" s="29">
        <v>29</v>
      </c>
      <c r="E25" s="29"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ht="15.75" customHeight="1">
      <c r="A26" s="259" t="s">
        <v>21</v>
      </c>
      <c r="B26" s="260"/>
      <c r="C26" s="53"/>
      <c r="D26" s="54" t="s">
        <v>5</v>
      </c>
      <c r="E26" s="54" t="s">
        <v>4</v>
      </c>
      <c r="F26" s="54" t="s">
        <v>3</v>
      </c>
      <c r="G26" s="54"/>
      <c r="H26" s="54"/>
      <c r="I26" s="54"/>
      <c r="J26" s="54"/>
      <c r="K26" s="54"/>
      <c r="L26" s="54"/>
      <c r="M26" s="54" t="s">
        <v>6</v>
      </c>
      <c r="N26" s="54" t="s">
        <v>5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8" ht="15.75" customHeight="1">
      <c r="A27" s="237" t="s">
        <v>30</v>
      </c>
      <c r="B27" s="1" t="s">
        <v>7</v>
      </c>
      <c r="C27" s="5">
        <f aca="true" t="shared" si="5" ref="C27:L27">C7</f>
      </c>
      <c r="D27" s="6">
        <f t="shared" si="5"/>
      </c>
      <c r="E27" s="6">
        <f t="shared" si="5"/>
      </c>
      <c r="F27" s="6">
        <f t="shared" si="5"/>
      </c>
      <c r="G27" s="6">
        <f t="shared" si="5"/>
        <v>220</v>
      </c>
      <c r="H27" s="6">
        <f t="shared" si="5"/>
        <v>220</v>
      </c>
      <c r="I27" s="6">
        <f t="shared" si="5"/>
        <v>220</v>
      </c>
      <c r="J27" s="6">
        <f t="shared" si="5"/>
        <v>220</v>
      </c>
      <c r="K27" s="6">
        <f t="shared" si="5"/>
        <v>220</v>
      </c>
      <c r="L27" s="6">
        <f t="shared" si="5"/>
        <v>220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6"/>
    </row>
    <row r="28" spans="1:28" ht="15.75" customHeight="1">
      <c r="A28" s="238"/>
      <c r="B28" s="2" t="s">
        <v>8</v>
      </c>
      <c r="C28" s="5">
        <f aca="true" t="shared" si="6" ref="C28:L28">C27</f>
      </c>
      <c r="D28" s="6">
        <f t="shared" si="6"/>
      </c>
      <c r="E28" s="6">
        <f t="shared" si="6"/>
      </c>
      <c r="F28" s="6">
        <f t="shared" si="6"/>
      </c>
      <c r="G28" s="6">
        <f t="shared" si="6"/>
        <v>220</v>
      </c>
      <c r="H28" s="6">
        <f t="shared" si="6"/>
        <v>220</v>
      </c>
      <c r="I28" s="6">
        <f t="shared" si="6"/>
        <v>220</v>
      </c>
      <c r="J28" s="6">
        <f t="shared" si="6"/>
        <v>220</v>
      </c>
      <c r="K28" s="6">
        <f t="shared" si="6"/>
        <v>220</v>
      </c>
      <c r="L28" s="6">
        <f t="shared" si="6"/>
        <v>220</v>
      </c>
      <c r="M28" s="6">
        <v>220</v>
      </c>
      <c r="N28" s="6">
        <v>220</v>
      </c>
      <c r="O28" s="6">
        <v>220</v>
      </c>
      <c r="P28" s="6">
        <v>220</v>
      </c>
      <c r="Q28" s="6">
        <v>220</v>
      </c>
      <c r="R28" s="6">
        <v>220</v>
      </c>
      <c r="S28" s="6">
        <v>220</v>
      </c>
      <c r="T28" s="6">
        <v>220</v>
      </c>
      <c r="U28" s="6">
        <v>220</v>
      </c>
      <c r="V28" s="6">
        <v>220</v>
      </c>
      <c r="W28" s="6">
        <v>220</v>
      </c>
      <c r="X28" s="6">
        <v>220</v>
      </c>
      <c r="Y28" s="6">
        <v>220</v>
      </c>
      <c r="Z28" s="6">
        <v>220</v>
      </c>
      <c r="AA28" s="7">
        <v>220</v>
      </c>
      <c r="AB28" s="6"/>
    </row>
    <row r="29" spans="1:27" ht="15.75" customHeight="1">
      <c r="A29" s="238"/>
      <c r="B29" s="2" t="s">
        <v>19</v>
      </c>
      <c r="C29" s="5">
        <v>300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ht="15.75" customHeight="1">
      <c r="A30" s="238"/>
      <c r="B30" s="2" t="s">
        <v>9</v>
      </c>
      <c r="C30" s="31">
        <v>4000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ht="15.75" customHeight="1">
      <c r="A31" s="224"/>
      <c r="B31" s="11" t="s">
        <v>10</v>
      </c>
      <c r="C31" s="32">
        <f aca="true" t="shared" si="7" ref="C31:AA31">SUM(C27:C30)</f>
        <v>4300</v>
      </c>
      <c r="D31" s="33">
        <f t="shared" si="7"/>
        <v>0</v>
      </c>
      <c r="E31" s="33">
        <f t="shared" si="7"/>
        <v>0</v>
      </c>
      <c r="F31" s="33">
        <f t="shared" si="7"/>
        <v>0</v>
      </c>
      <c r="G31" s="33">
        <f t="shared" si="7"/>
        <v>440</v>
      </c>
      <c r="H31" s="33">
        <f t="shared" si="7"/>
        <v>440</v>
      </c>
      <c r="I31" s="33">
        <f t="shared" si="7"/>
        <v>440</v>
      </c>
      <c r="J31" s="33">
        <f t="shared" si="7"/>
        <v>440</v>
      </c>
      <c r="K31" s="33">
        <f t="shared" si="7"/>
        <v>440</v>
      </c>
      <c r="L31" s="33">
        <f t="shared" si="7"/>
        <v>440</v>
      </c>
      <c r="M31" s="33">
        <f t="shared" si="7"/>
        <v>220</v>
      </c>
      <c r="N31" s="33">
        <f t="shared" si="7"/>
        <v>220</v>
      </c>
      <c r="O31" s="33">
        <f t="shared" si="7"/>
        <v>220</v>
      </c>
      <c r="P31" s="33">
        <f t="shared" si="7"/>
        <v>220</v>
      </c>
      <c r="Q31" s="33">
        <f t="shared" si="7"/>
        <v>220</v>
      </c>
      <c r="R31" s="33">
        <f t="shared" si="7"/>
        <v>220</v>
      </c>
      <c r="S31" s="33">
        <f t="shared" si="7"/>
        <v>220</v>
      </c>
      <c r="T31" s="33">
        <f t="shared" si="7"/>
        <v>220</v>
      </c>
      <c r="U31" s="33">
        <f t="shared" si="7"/>
        <v>220</v>
      </c>
      <c r="V31" s="33">
        <f t="shared" si="7"/>
        <v>220</v>
      </c>
      <c r="W31" s="33">
        <f t="shared" si="7"/>
        <v>220</v>
      </c>
      <c r="X31" s="33">
        <f t="shared" si="7"/>
        <v>220</v>
      </c>
      <c r="Y31" s="33">
        <f t="shared" si="7"/>
        <v>220</v>
      </c>
      <c r="Z31" s="33">
        <f t="shared" si="7"/>
        <v>220</v>
      </c>
      <c r="AA31" s="34">
        <f t="shared" si="7"/>
        <v>220</v>
      </c>
    </row>
    <row r="32" spans="1:27" ht="15.75" customHeight="1">
      <c r="A32" s="237" t="s">
        <v>31</v>
      </c>
      <c r="B32" s="2" t="s">
        <v>11</v>
      </c>
      <c r="C32" s="27">
        <v>360</v>
      </c>
      <c r="D32" s="3">
        <v>360</v>
      </c>
      <c r="E32" s="3">
        <v>360</v>
      </c>
      <c r="F32" s="3">
        <v>240</v>
      </c>
      <c r="G32" s="3">
        <v>240</v>
      </c>
      <c r="H32" s="3">
        <v>240</v>
      </c>
      <c r="I32" s="3">
        <v>240</v>
      </c>
      <c r="J32" s="3">
        <v>240</v>
      </c>
      <c r="K32" s="3">
        <v>240</v>
      </c>
      <c r="L32" s="3">
        <v>240</v>
      </c>
      <c r="M32" s="3">
        <v>180</v>
      </c>
      <c r="N32" s="3">
        <v>180</v>
      </c>
      <c r="O32" s="3">
        <v>180</v>
      </c>
      <c r="P32" s="3">
        <v>180</v>
      </c>
      <c r="Q32" s="3">
        <v>180</v>
      </c>
      <c r="R32" s="3">
        <v>180</v>
      </c>
      <c r="S32" s="3">
        <v>180</v>
      </c>
      <c r="T32" s="3">
        <v>180</v>
      </c>
      <c r="U32" s="3">
        <v>180</v>
      </c>
      <c r="V32" s="3">
        <v>180</v>
      </c>
      <c r="W32" s="3">
        <v>180</v>
      </c>
      <c r="X32" s="3">
        <v>180</v>
      </c>
      <c r="Y32" s="3">
        <v>180</v>
      </c>
      <c r="Z32" s="3">
        <v>180</v>
      </c>
      <c r="AA32" s="4">
        <v>180</v>
      </c>
    </row>
    <row r="33" spans="1:28" ht="15.75" customHeight="1">
      <c r="A33" s="238"/>
      <c r="B33" s="2" t="s">
        <v>13</v>
      </c>
      <c r="C33" s="5">
        <f>'キャッシュフロー表'!C33</f>
        <v>48</v>
      </c>
      <c r="D33" s="6">
        <f>'キャッシュフロー表'!D33</f>
        <v>48</v>
      </c>
      <c r="E33" s="6">
        <f>'キャッシュフロー表'!E33</f>
        <v>3</v>
      </c>
      <c r="F33" s="6">
        <f>'キャッシュフロー表'!F33</f>
        <v>3</v>
      </c>
      <c r="G33" s="6">
        <f>'キャッシュフロー表'!G33</f>
        <v>6</v>
      </c>
      <c r="H33" s="6">
        <f>'キャッシュフロー表'!H33</f>
        <v>38</v>
      </c>
      <c r="I33" s="6">
        <f>'キャッシュフロー表'!I33</f>
        <v>38</v>
      </c>
      <c r="J33" s="6">
        <f>'キャッシュフロー表'!J33</f>
        <v>38</v>
      </c>
      <c r="K33" s="6">
        <f>'キャッシュフロー表'!K33</f>
        <v>38</v>
      </c>
      <c r="L33" s="6">
        <f>'キャッシュフロー表'!L33</f>
        <v>38</v>
      </c>
      <c r="M33" s="6">
        <f>'キャッシュフロー表'!M50</f>
        <v>20</v>
      </c>
      <c r="N33" s="6">
        <f>'キャッシュフロー表'!N50</f>
        <v>20</v>
      </c>
      <c r="O33" s="6">
        <f>'キャッシュフロー表'!O50</f>
        <v>20</v>
      </c>
      <c r="P33" s="6">
        <f>'キャッシュフロー表'!P50</f>
        <v>20</v>
      </c>
      <c r="Q33" s="6">
        <f>'キャッシュフロー表'!Q50</f>
        <v>18</v>
      </c>
      <c r="R33" s="6">
        <f>'キャッシュフロー表'!R50</f>
        <v>18</v>
      </c>
      <c r="S33" s="6">
        <f>'キャッシュフロー表'!S50</f>
        <v>18</v>
      </c>
      <c r="T33" s="6">
        <f>'キャッシュフロー表'!T50</f>
        <v>18</v>
      </c>
      <c r="U33" s="6">
        <f>'キャッシュフロー表'!U50</f>
        <v>18</v>
      </c>
      <c r="V33" s="6">
        <f>'キャッシュフロー表'!V50</f>
        <v>18</v>
      </c>
      <c r="W33" s="6">
        <f>'キャッシュフロー表'!W50</f>
        <v>18</v>
      </c>
      <c r="X33" s="6">
        <f>'キャッシュフロー表'!X50</f>
        <v>18</v>
      </c>
      <c r="Y33" s="6">
        <f>'キャッシュフロー表'!Y50</f>
        <v>18</v>
      </c>
      <c r="Z33" s="6">
        <f>'キャッシュフロー表'!Z50</f>
        <v>18</v>
      </c>
      <c r="AA33" s="7">
        <f>'キャッシュフロー表'!AA50</f>
        <v>18</v>
      </c>
      <c r="AB33" s="6"/>
    </row>
    <row r="34" spans="1:28" ht="15.75" customHeight="1">
      <c r="A34" s="238"/>
      <c r="B34" s="2" t="s">
        <v>12</v>
      </c>
      <c r="C34" s="5">
        <v>55</v>
      </c>
      <c r="D34" s="6">
        <v>55</v>
      </c>
      <c r="E34" s="6">
        <v>55</v>
      </c>
      <c r="F34" s="6">
        <v>55</v>
      </c>
      <c r="G34" s="6">
        <v>55</v>
      </c>
      <c r="H34" s="6">
        <v>55</v>
      </c>
      <c r="I34" s="6">
        <v>55</v>
      </c>
      <c r="J34" s="6">
        <v>55</v>
      </c>
      <c r="K34" s="6">
        <v>55</v>
      </c>
      <c r="L34" s="6">
        <v>55</v>
      </c>
      <c r="M34" s="6">
        <v>30</v>
      </c>
      <c r="N34" s="6">
        <v>30</v>
      </c>
      <c r="O34" s="6">
        <v>30</v>
      </c>
      <c r="P34" s="6">
        <v>30</v>
      </c>
      <c r="Q34" s="6">
        <v>30</v>
      </c>
      <c r="R34" s="6">
        <v>30</v>
      </c>
      <c r="S34" s="6">
        <v>30</v>
      </c>
      <c r="T34" s="6">
        <v>30</v>
      </c>
      <c r="U34" s="6">
        <v>30</v>
      </c>
      <c r="V34" s="6">
        <v>30</v>
      </c>
      <c r="W34" s="6">
        <v>10</v>
      </c>
      <c r="X34" s="6">
        <v>10</v>
      </c>
      <c r="Y34" s="6">
        <v>10</v>
      </c>
      <c r="Z34" s="6">
        <v>10</v>
      </c>
      <c r="AA34" s="7">
        <v>10</v>
      </c>
      <c r="AB34" s="6"/>
    </row>
    <row r="35" spans="1:28" ht="15.75" customHeight="1">
      <c r="A35" s="238"/>
      <c r="B35" s="2" t="s">
        <v>14</v>
      </c>
      <c r="C35" s="6">
        <f>IF('キャッシュフロー表'!C35="","",'キャッシュフロー表'!C35)</f>
        <v>153</v>
      </c>
      <c r="D35" s="6">
        <f>IF('キャッシュフロー表'!D35="","",'キャッシュフロー表'!D35)</f>
        <v>14</v>
      </c>
      <c r="E35" s="6">
        <f>IF('キャッシュフロー表'!E35="","",'キャッシュフロー表'!E35)</f>
        <v>8</v>
      </c>
      <c r="F35" s="6">
        <f>IF('キャッシュフロー表'!F35="","",'キャッシュフロー表'!F35)</f>
        <v>8</v>
      </c>
      <c r="G35" s="6">
        <f>IF('キャッシュフロー表'!G35="","",'キャッシュフロー表'!G35)</f>
        <v>13</v>
      </c>
      <c r="H35" s="6">
        <f>IF('キャッシュフロー表'!H35="","",'キャッシュフロー表'!H35)</f>
        <v>22</v>
      </c>
      <c r="I35" s="6">
        <f>IF('キャッシュフロー表'!I35="","",'キャッシュフロー表'!I35)</f>
        <v>19</v>
      </c>
      <c r="J35" s="6">
        <f>IF('キャッシュフロー表'!J35="","",'キャッシュフロー表'!J35)</f>
        <v>19</v>
      </c>
      <c r="K35" s="6">
        <f>IF('キャッシュフロー表'!K35="","",'キャッシュフロー表'!K35)</f>
        <v>19</v>
      </c>
      <c r="L35" s="6">
        <f>IF('キャッシュフロー表'!L35="","",'キャッシュフロー表'!L35)</f>
        <v>19</v>
      </c>
      <c r="M35" s="6">
        <f>M52</f>
        <v>15</v>
      </c>
      <c r="N35" s="6">
        <f aca="true" t="shared" si="8" ref="N35:AA35">N52</f>
        <v>15</v>
      </c>
      <c r="O35" s="6">
        <f t="shared" si="8"/>
        <v>15</v>
      </c>
      <c r="P35" s="6">
        <f t="shared" si="8"/>
        <v>15</v>
      </c>
      <c r="Q35" s="6">
        <f t="shared" si="8"/>
        <v>15</v>
      </c>
      <c r="R35" s="6">
        <f t="shared" si="8"/>
        <v>16</v>
      </c>
      <c r="S35" s="6">
        <f t="shared" si="8"/>
        <v>16</v>
      </c>
      <c r="T35" s="6">
        <f t="shared" si="8"/>
        <v>16</v>
      </c>
      <c r="U35" s="6">
        <f t="shared" si="8"/>
        <v>16</v>
      </c>
      <c r="V35" s="6">
        <f t="shared" si="8"/>
        <v>16</v>
      </c>
      <c r="W35" s="6">
        <f t="shared" si="8"/>
        <v>16</v>
      </c>
      <c r="X35" s="6">
        <f t="shared" si="8"/>
        <v>16</v>
      </c>
      <c r="Y35" s="6">
        <f t="shared" si="8"/>
        <v>16</v>
      </c>
      <c r="Z35" s="6">
        <f t="shared" si="8"/>
        <v>16</v>
      </c>
      <c r="AA35" s="7">
        <f t="shared" si="8"/>
        <v>16</v>
      </c>
      <c r="AB35" s="6"/>
    </row>
    <row r="36" spans="1:27" ht="15.75" customHeight="1">
      <c r="A36" s="238"/>
      <c r="B36" s="2" t="s">
        <v>26</v>
      </c>
      <c r="C36" s="5">
        <v>40</v>
      </c>
      <c r="D36" s="6">
        <v>240</v>
      </c>
      <c r="E36" s="6">
        <v>140</v>
      </c>
      <c r="F36" s="6">
        <v>90</v>
      </c>
      <c r="G36" s="6">
        <v>40</v>
      </c>
      <c r="H36" s="6">
        <v>40</v>
      </c>
      <c r="I36" s="6">
        <v>40</v>
      </c>
      <c r="J36" s="6">
        <v>40</v>
      </c>
      <c r="K36" s="6">
        <v>40</v>
      </c>
      <c r="L36" s="6">
        <v>20</v>
      </c>
      <c r="M36" s="6">
        <v>510</v>
      </c>
      <c r="N36" s="6">
        <v>210</v>
      </c>
      <c r="O36" s="6">
        <v>10</v>
      </c>
      <c r="P36" s="6">
        <v>10</v>
      </c>
      <c r="Q36" s="6">
        <v>10</v>
      </c>
      <c r="R36" s="6">
        <v>10</v>
      </c>
      <c r="S36" s="6">
        <v>10</v>
      </c>
      <c r="T36" s="6">
        <v>10</v>
      </c>
      <c r="U36" s="6">
        <v>10</v>
      </c>
      <c r="V36" s="6">
        <v>10</v>
      </c>
      <c r="W36" s="6">
        <v>10</v>
      </c>
      <c r="X36" s="6">
        <v>10</v>
      </c>
      <c r="Y36" s="6">
        <v>10</v>
      </c>
      <c r="Z36" s="6">
        <v>10</v>
      </c>
      <c r="AA36" s="7">
        <v>10</v>
      </c>
    </row>
    <row r="37" spans="1:27" ht="15.75" customHeight="1">
      <c r="A37" s="224"/>
      <c r="B37" s="11" t="s">
        <v>15</v>
      </c>
      <c r="C37" s="35">
        <f aca="true" t="shared" si="9" ref="C37:AA37">SUM(C32:C36)</f>
        <v>656</v>
      </c>
      <c r="D37" s="36">
        <f t="shared" si="9"/>
        <v>717</v>
      </c>
      <c r="E37" s="36">
        <f t="shared" si="9"/>
        <v>566</v>
      </c>
      <c r="F37" s="36">
        <f t="shared" si="9"/>
        <v>396</v>
      </c>
      <c r="G37" s="36">
        <f t="shared" si="9"/>
        <v>354</v>
      </c>
      <c r="H37" s="36">
        <f t="shared" si="9"/>
        <v>395</v>
      </c>
      <c r="I37" s="36">
        <f t="shared" si="9"/>
        <v>392</v>
      </c>
      <c r="J37" s="36">
        <f t="shared" si="9"/>
        <v>392</v>
      </c>
      <c r="K37" s="36">
        <f t="shared" si="9"/>
        <v>392</v>
      </c>
      <c r="L37" s="36">
        <f t="shared" si="9"/>
        <v>372</v>
      </c>
      <c r="M37" s="36">
        <f t="shared" si="9"/>
        <v>755</v>
      </c>
      <c r="N37" s="36">
        <f t="shared" si="9"/>
        <v>455</v>
      </c>
      <c r="O37" s="36">
        <f t="shared" si="9"/>
        <v>255</v>
      </c>
      <c r="P37" s="36">
        <f t="shared" si="9"/>
        <v>255</v>
      </c>
      <c r="Q37" s="36">
        <f t="shared" si="9"/>
        <v>253</v>
      </c>
      <c r="R37" s="36">
        <f t="shared" si="9"/>
        <v>254</v>
      </c>
      <c r="S37" s="36">
        <f t="shared" si="9"/>
        <v>254</v>
      </c>
      <c r="T37" s="36">
        <f t="shared" si="9"/>
        <v>254</v>
      </c>
      <c r="U37" s="36">
        <f t="shared" si="9"/>
        <v>254</v>
      </c>
      <c r="V37" s="36">
        <f t="shared" si="9"/>
        <v>254</v>
      </c>
      <c r="W37" s="36">
        <f t="shared" si="9"/>
        <v>234</v>
      </c>
      <c r="X37" s="36">
        <f t="shared" si="9"/>
        <v>234</v>
      </c>
      <c r="Y37" s="36">
        <f t="shared" si="9"/>
        <v>234</v>
      </c>
      <c r="Z37" s="36">
        <f t="shared" si="9"/>
        <v>234</v>
      </c>
      <c r="AA37" s="37">
        <f t="shared" si="9"/>
        <v>234</v>
      </c>
    </row>
    <row r="38" spans="1:27" ht="15.75" customHeight="1">
      <c r="A38" s="228" t="s">
        <v>16</v>
      </c>
      <c r="B38" s="229"/>
      <c r="C38" s="38">
        <f aca="true" t="shared" si="10" ref="C38:AA38">C31-C37</f>
        <v>3644</v>
      </c>
      <c r="D38" s="19">
        <f t="shared" si="10"/>
        <v>-717</v>
      </c>
      <c r="E38" s="19">
        <f t="shared" si="10"/>
        <v>-566</v>
      </c>
      <c r="F38" s="19">
        <f t="shared" si="10"/>
        <v>-396</v>
      </c>
      <c r="G38" s="19">
        <f t="shared" si="10"/>
        <v>86</v>
      </c>
      <c r="H38" s="19">
        <f t="shared" si="10"/>
        <v>45</v>
      </c>
      <c r="I38" s="19">
        <f t="shared" si="10"/>
        <v>48</v>
      </c>
      <c r="J38" s="19">
        <f t="shared" si="10"/>
        <v>48</v>
      </c>
      <c r="K38" s="19">
        <f t="shared" si="10"/>
        <v>48</v>
      </c>
      <c r="L38" s="19">
        <f t="shared" si="10"/>
        <v>68</v>
      </c>
      <c r="M38" s="19">
        <f t="shared" si="10"/>
        <v>-535</v>
      </c>
      <c r="N38" s="19">
        <f t="shared" si="10"/>
        <v>-235</v>
      </c>
      <c r="O38" s="19">
        <f t="shared" si="10"/>
        <v>-35</v>
      </c>
      <c r="P38" s="19">
        <f t="shared" si="10"/>
        <v>-35</v>
      </c>
      <c r="Q38" s="19">
        <f t="shared" si="10"/>
        <v>-33</v>
      </c>
      <c r="R38" s="19">
        <f t="shared" si="10"/>
        <v>-34</v>
      </c>
      <c r="S38" s="19">
        <f t="shared" si="10"/>
        <v>-34</v>
      </c>
      <c r="T38" s="19">
        <f t="shared" si="10"/>
        <v>-34</v>
      </c>
      <c r="U38" s="19">
        <f t="shared" si="10"/>
        <v>-34</v>
      </c>
      <c r="V38" s="19">
        <f t="shared" si="10"/>
        <v>-34</v>
      </c>
      <c r="W38" s="19">
        <f t="shared" si="10"/>
        <v>-14</v>
      </c>
      <c r="X38" s="19">
        <f t="shared" si="10"/>
        <v>-14</v>
      </c>
      <c r="Y38" s="19">
        <f t="shared" si="10"/>
        <v>-14</v>
      </c>
      <c r="Z38" s="19">
        <f t="shared" si="10"/>
        <v>-14</v>
      </c>
      <c r="AA38" s="20">
        <f t="shared" si="10"/>
        <v>-14</v>
      </c>
    </row>
    <row r="39" spans="1:27" ht="15.75" customHeight="1">
      <c r="A39" s="230" t="s">
        <v>17</v>
      </c>
      <c r="B39" s="231"/>
      <c r="C39" s="21">
        <f>C38</f>
        <v>3644</v>
      </c>
      <c r="D39" s="22">
        <f aca="true" t="shared" si="11" ref="D39:AA39">C39+D38</f>
        <v>2927</v>
      </c>
      <c r="E39" s="22">
        <f t="shared" si="11"/>
        <v>2361</v>
      </c>
      <c r="F39" s="22">
        <f t="shared" si="11"/>
        <v>1965</v>
      </c>
      <c r="G39" s="22">
        <f t="shared" si="11"/>
        <v>2051</v>
      </c>
      <c r="H39" s="22">
        <f t="shared" si="11"/>
        <v>2096</v>
      </c>
      <c r="I39" s="22">
        <f t="shared" si="11"/>
        <v>2144</v>
      </c>
      <c r="J39" s="22">
        <f t="shared" si="11"/>
        <v>2192</v>
      </c>
      <c r="K39" s="22">
        <f t="shared" si="11"/>
        <v>2240</v>
      </c>
      <c r="L39" s="22">
        <f t="shared" si="11"/>
        <v>2308</v>
      </c>
      <c r="M39" s="22">
        <f t="shared" si="11"/>
        <v>1773</v>
      </c>
      <c r="N39" s="22">
        <f t="shared" si="11"/>
        <v>1538</v>
      </c>
      <c r="O39" s="22">
        <f t="shared" si="11"/>
        <v>1503</v>
      </c>
      <c r="P39" s="22">
        <f t="shared" si="11"/>
        <v>1468</v>
      </c>
      <c r="Q39" s="22">
        <f t="shared" si="11"/>
        <v>1435</v>
      </c>
      <c r="R39" s="22">
        <f t="shared" si="11"/>
        <v>1401</v>
      </c>
      <c r="S39" s="22">
        <f t="shared" si="11"/>
        <v>1367</v>
      </c>
      <c r="T39" s="22">
        <f t="shared" si="11"/>
        <v>1333</v>
      </c>
      <c r="U39" s="22">
        <f t="shared" si="11"/>
        <v>1299</v>
      </c>
      <c r="V39" s="22">
        <f t="shared" si="11"/>
        <v>1265</v>
      </c>
      <c r="W39" s="22">
        <f t="shared" si="11"/>
        <v>1251</v>
      </c>
      <c r="X39" s="22">
        <f t="shared" si="11"/>
        <v>1237</v>
      </c>
      <c r="Y39" s="22">
        <f t="shared" si="11"/>
        <v>1223</v>
      </c>
      <c r="Z39" s="22">
        <f t="shared" si="11"/>
        <v>1209</v>
      </c>
      <c r="AA39" s="23">
        <f t="shared" si="11"/>
        <v>1195</v>
      </c>
    </row>
    <row r="40" spans="27:28" ht="30" customHeight="1">
      <c r="AA40" s="6"/>
      <c r="AB40" s="6"/>
    </row>
    <row r="41" spans="1:28" ht="15.75" customHeight="1">
      <c r="A41" t="s">
        <v>32</v>
      </c>
      <c r="AA41" s="6"/>
      <c r="AB41" s="6"/>
    </row>
    <row r="42" spans="1:27" ht="15.75" customHeight="1">
      <c r="A42" s="223" t="s">
        <v>18</v>
      </c>
      <c r="B42" s="223"/>
      <c r="C42" s="13">
        <f>C22</f>
        <v>2024</v>
      </c>
      <c r="D42" s="14">
        <f aca="true" t="shared" si="12" ref="D42:AA42">D22</f>
        <v>2025</v>
      </c>
      <c r="E42" s="14">
        <f t="shared" si="12"/>
        <v>2026</v>
      </c>
      <c r="F42" s="14">
        <f t="shared" si="12"/>
        <v>2027</v>
      </c>
      <c r="G42" s="14">
        <f t="shared" si="12"/>
        <v>2028</v>
      </c>
      <c r="H42" s="14">
        <f t="shared" si="12"/>
        <v>2029</v>
      </c>
      <c r="I42" s="14">
        <f t="shared" si="12"/>
        <v>2030</v>
      </c>
      <c r="J42" s="14">
        <f t="shared" si="12"/>
        <v>2031</v>
      </c>
      <c r="K42" s="14">
        <f t="shared" si="12"/>
        <v>2032</v>
      </c>
      <c r="L42" s="14">
        <f t="shared" si="12"/>
        <v>2033</v>
      </c>
      <c r="M42" s="14">
        <f t="shared" si="12"/>
        <v>2034</v>
      </c>
      <c r="N42" s="14">
        <f t="shared" si="12"/>
        <v>2035</v>
      </c>
      <c r="O42" s="14">
        <f t="shared" si="12"/>
        <v>2036</v>
      </c>
      <c r="P42" s="14">
        <f t="shared" si="12"/>
        <v>2037</v>
      </c>
      <c r="Q42" s="14">
        <f t="shared" si="12"/>
        <v>2038</v>
      </c>
      <c r="R42" s="14">
        <f t="shared" si="12"/>
        <v>2039</v>
      </c>
      <c r="S42" s="14">
        <f t="shared" si="12"/>
        <v>2040</v>
      </c>
      <c r="T42" s="14">
        <f t="shared" si="12"/>
        <v>2041</v>
      </c>
      <c r="U42" s="14">
        <f t="shared" si="12"/>
        <v>2042</v>
      </c>
      <c r="V42" s="14">
        <f t="shared" si="12"/>
        <v>2043</v>
      </c>
      <c r="W42" s="14">
        <f t="shared" si="12"/>
        <v>2044</v>
      </c>
      <c r="X42" s="14">
        <f t="shared" si="12"/>
        <v>2045</v>
      </c>
      <c r="Y42" s="14">
        <f t="shared" si="12"/>
        <v>2046</v>
      </c>
      <c r="Z42" s="14">
        <f t="shared" si="12"/>
        <v>2047</v>
      </c>
      <c r="AA42" s="48">
        <f t="shared" si="12"/>
        <v>2048</v>
      </c>
    </row>
    <row r="43" spans="1:27" ht="15.75" customHeight="1">
      <c r="A43" s="57" t="s">
        <v>28</v>
      </c>
      <c r="B43" s="9" t="s">
        <v>0</v>
      </c>
      <c r="C43" s="39">
        <v>61</v>
      </c>
      <c r="D43" s="40">
        <v>62</v>
      </c>
      <c r="E43" s="40">
        <v>63</v>
      </c>
      <c r="F43" s="40">
        <v>64</v>
      </c>
      <c r="G43" s="40">
        <v>65</v>
      </c>
      <c r="H43" s="40">
        <v>66</v>
      </c>
      <c r="I43" s="40">
        <v>67</v>
      </c>
      <c r="J43" s="40">
        <v>68</v>
      </c>
      <c r="K43" s="40">
        <v>69</v>
      </c>
      <c r="L43" s="40">
        <v>70</v>
      </c>
      <c r="M43" s="40">
        <v>71</v>
      </c>
      <c r="N43" s="40">
        <v>72</v>
      </c>
      <c r="O43" s="40">
        <v>73</v>
      </c>
      <c r="P43" s="40">
        <v>74</v>
      </c>
      <c r="Q43" s="40">
        <v>75</v>
      </c>
      <c r="R43" s="40">
        <v>76</v>
      </c>
      <c r="S43" s="40">
        <v>77</v>
      </c>
      <c r="T43" s="40">
        <v>78</v>
      </c>
      <c r="U43" s="40">
        <v>79</v>
      </c>
      <c r="V43" s="40">
        <v>80</v>
      </c>
      <c r="W43" s="40">
        <v>81</v>
      </c>
      <c r="X43" s="40">
        <v>82</v>
      </c>
      <c r="Y43" s="40">
        <v>83</v>
      </c>
      <c r="Z43" s="40">
        <v>84</v>
      </c>
      <c r="AA43" s="41">
        <v>85</v>
      </c>
    </row>
    <row r="44" spans="1:27" ht="15.75" customHeight="1">
      <c r="A44" s="241" t="s">
        <v>21</v>
      </c>
      <c r="B44" s="241"/>
      <c r="C44" s="53"/>
      <c r="D44" s="54" t="s">
        <v>5</v>
      </c>
      <c r="E44" s="54"/>
      <c r="F44" s="54" t="s">
        <v>3</v>
      </c>
      <c r="G44" s="54"/>
      <c r="H44" s="54"/>
      <c r="I44" s="54"/>
      <c r="J44" s="54"/>
      <c r="K44" s="54"/>
      <c r="L44" s="54"/>
      <c r="M44" s="54" t="s">
        <v>6</v>
      </c>
      <c r="N44" s="54" t="s">
        <v>5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</row>
    <row r="45" spans="1:28" ht="15.75" customHeight="1">
      <c r="A45" s="224" t="s">
        <v>30</v>
      </c>
      <c r="B45" s="2" t="s">
        <v>7</v>
      </c>
      <c r="C45" s="5">
        <f>IF('キャッシュフロー表'!C45="","",'キャッシュフロー表'!C45)</f>
      </c>
      <c r="D45" s="6">
        <f>IF('キャッシュフロー表'!D45="","",'キャッシュフロー表'!D45)</f>
      </c>
      <c r="E45" s="6">
        <f>IF('キャッシュフロー表'!E45="","",'キャッシュフロー表'!E45)</f>
      </c>
      <c r="F45" s="6">
        <f>IF('キャッシュフロー表'!F45="","",'キャッシュフロー表'!F45)</f>
      </c>
      <c r="G45" s="6">
        <f>IF('キャッシュフロー表'!G45="","",'キャッシュフロー表'!G45)</f>
        <v>220</v>
      </c>
      <c r="H45" s="6">
        <f>IF('キャッシュフロー表'!H45="","",'キャッシュフロー表'!H45)</f>
        <v>220</v>
      </c>
      <c r="I45" s="6">
        <f>IF('キャッシュフロー表'!I45="","",'キャッシュフロー表'!I45)</f>
        <v>220</v>
      </c>
      <c r="J45" s="6">
        <f>IF('キャッシュフロー表'!J45="","",'キャッシュフロー表'!J45)</f>
        <v>220</v>
      </c>
      <c r="K45" s="6">
        <f>IF('キャッシュフロー表'!K45="","",'キャッシュフロー表'!K45)</f>
        <v>220</v>
      </c>
      <c r="L45" s="6">
        <f>IF('キャッシュフロー表'!L45="","",'キャッシュフロー表'!L45)</f>
        <v>220</v>
      </c>
      <c r="M45" s="6">
        <f>IF('キャッシュフロー表'!M45="","",'キャッシュフロー表'!M45)</f>
        <v>220</v>
      </c>
      <c r="N45" s="6">
        <f>IF('キャッシュフロー表'!N45="","",'キャッシュフロー表'!N45)</f>
        <v>220</v>
      </c>
      <c r="O45" s="6">
        <f>IF('キャッシュフロー表'!O45="","",'キャッシュフロー表'!O45)</f>
        <v>220</v>
      </c>
      <c r="P45" s="6">
        <f>IF('キャッシュフロー表'!P45="","",'キャッシュフロー表'!P45)</f>
        <v>220</v>
      </c>
      <c r="Q45" s="6">
        <f>IF('キャッシュフロー表'!Q45="","",'キャッシュフロー表'!Q45)</f>
        <v>220</v>
      </c>
      <c r="R45" s="6">
        <f>IF('キャッシュフロー表'!R45="","",'キャッシュフロー表'!R45)</f>
        <v>220</v>
      </c>
      <c r="S45" s="6">
        <f>IF('キャッシュフロー表'!S45="","",'キャッシュフロー表'!S45)</f>
        <v>220</v>
      </c>
      <c r="T45" s="6">
        <f>IF('キャッシュフロー表'!T45="","",'キャッシュフロー表'!T45)</f>
        <v>220</v>
      </c>
      <c r="U45" s="6">
        <f>IF('キャッシュフロー表'!U45="","",'キャッシュフロー表'!U45)</f>
        <v>220</v>
      </c>
      <c r="V45" s="6">
        <f>IF('キャッシュフロー表'!V45="","",'キャッシュフロー表'!V45)</f>
        <v>220</v>
      </c>
      <c r="W45" s="6">
        <f>IF('キャッシュフロー表'!W45="","",'キャッシュフロー表'!W45)</f>
        <v>220</v>
      </c>
      <c r="X45" s="6">
        <f>IF('キャッシュフロー表'!X45="","",'キャッシュフロー表'!X45)</f>
        <v>220</v>
      </c>
      <c r="Y45" s="6">
        <f>IF('キャッシュフロー表'!Y45="","",'キャッシュフロー表'!Y45)</f>
        <v>220</v>
      </c>
      <c r="Z45" s="6">
        <f>IF('キャッシュフロー表'!Z45="","",'キャッシュフロー表'!Z45)</f>
        <v>220</v>
      </c>
      <c r="AA45" s="7">
        <f>IF('キャッシュフロー表'!AA45="","",'キャッシュフロー表'!AA45)</f>
        <v>220</v>
      </c>
      <c r="AB45" s="6"/>
    </row>
    <row r="46" spans="1:27" ht="15.75" customHeight="1">
      <c r="A46" s="225"/>
      <c r="B46" s="2" t="s">
        <v>19</v>
      </c>
      <c r="C46" s="5">
        <v>270</v>
      </c>
      <c r="D46" s="6">
        <v>120</v>
      </c>
      <c r="E46" s="6">
        <v>120</v>
      </c>
      <c r="F46" s="47">
        <v>120</v>
      </c>
      <c r="G46" s="47">
        <v>120</v>
      </c>
      <c r="H46" s="6">
        <f>IF('キャッシュフロー表'!H46="","",'キャッシュフロー表'!H46)</f>
      </c>
      <c r="I46" s="6">
        <f>IF('キャッシュフロー表'!I46="","",'キャッシュフロー表'!I46)</f>
      </c>
      <c r="J46" s="6">
        <f>IF('キャッシュフロー表'!J46="","",'キャッシュフロー表'!J46)</f>
      </c>
      <c r="K46" s="6">
        <f>IF('キャッシュフロー表'!K46="","",'キャッシュフロー表'!K46)</f>
      </c>
      <c r="L46" s="6">
        <f>IF('キャッシュフロー表'!L46="","",'キャッシュフロー表'!L46)</f>
      </c>
      <c r="M46" s="6">
        <f>IF('キャッシュフロー表'!M46="","",'キャッシュフロー表'!M46)</f>
      </c>
      <c r="N46" s="6">
        <f>IF('キャッシュフロー表'!N46="","",'キャッシュフロー表'!N46)</f>
      </c>
      <c r="O46" s="6">
        <f>IF('キャッシュフロー表'!O46="","",'キャッシュフロー表'!O46)</f>
      </c>
      <c r="P46" s="6">
        <f>IF('キャッシュフロー表'!P46="","",'キャッシュフロー表'!P46)</f>
      </c>
      <c r="Q46" s="6">
        <f>IF('キャッシュフロー表'!Q46="","",'キャッシュフロー表'!Q46)</f>
      </c>
      <c r="R46" s="6">
        <f>IF('キャッシュフロー表'!R46="","",'キャッシュフロー表'!R46)</f>
      </c>
      <c r="S46" s="6">
        <f>IF('キャッシュフロー表'!S46="","",'キャッシュフロー表'!S46)</f>
      </c>
      <c r="T46" s="6">
        <f>IF('キャッシュフロー表'!T46="","",'キャッシュフロー表'!T46)</f>
      </c>
      <c r="U46" s="6">
        <f>IF('キャッシュフロー表'!U46="","",'キャッシュフロー表'!U46)</f>
      </c>
      <c r="V46" s="6">
        <f>IF('キャッシュフロー表'!V46="","",'キャッシュフロー表'!V46)</f>
      </c>
      <c r="W46" s="6">
        <f>IF('キャッシュフロー表'!W46="","",'キャッシュフロー表'!W46)</f>
      </c>
      <c r="X46" s="6">
        <f>IF('キャッシュフロー表'!X46="","",'キャッシュフロー表'!X46)</f>
      </c>
      <c r="Y46" s="6">
        <f>IF('キャッシュフロー表'!Y46="","",'キャッシュフロー表'!Y46)</f>
      </c>
      <c r="Z46" s="6">
        <f>IF('キャッシュフロー表'!Z46="","",'キャッシュフロー表'!Z46)</f>
      </c>
      <c r="AA46" s="7">
        <f>IF('キャッシュフロー表'!AA46="","",'キャッシュフロー表'!AA46)</f>
      </c>
    </row>
    <row r="47" spans="1:27" ht="15.75" customHeight="1">
      <c r="A47" s="225"/>
      <c r="B47" s="2" t="s">
        <v>9</v>
      </c>
      <c r="C47" s="31">
        <f>IF('キャッシュフロー表'!C47="","",'キャッシュフロー表'!C47)</f>
        <v>3500</v>
      </c>
      <c r="D47" s="6">
        <f>IF('キャッシュフロー表'!D47="","",'キャッシュフロー表'!D47)</f>
      </c>
      <c r="E47" s="6">
        <f>IF('キャッシュフロー表'!E47="","",'キャッシュフロー表'!E47)</f>
      </c>
      <c r="F47" s="6">
        <f>IF('キャッシュフロー表'!F47="","",'キャッシュフロー表'!F47)</f>
      </c>
      <c r="G47" s="6">
        <f>IF('キャッシュフロー表'!G47="","",'キャッシュフロー表'!G47)</f>
      </c>
      <c r="H47" s="6">
        <f>IF('キャッシュフロー表'!H47="","",'キャッシュフロー表'!H47)</f>
      </c>
      <c r="I47" s="6">
        <f>IF('キャッシュフロー表'!I47="","",'キャッシュフロー表'!I47)</f>
      </c>
      <c r="J47" s="6">
        <f>IF('キャッシュフロー表'!J47="","",'キャッシュフロー表'!J47)</f>
      </c>
      <c r="K47" s="6">
        <f>IF('キャッシュフロー表'!K47="","",'キャッシュフロー表'!K47)</f>
      </c>
      <c r="L47" s="6">
        <f>IF('キャッシュフロー表'!L47="","",'キャッシュフロー表'!L47)</f>
      </c>
      <c r="M47" s="6">
        <f>IF('キャッシュフロー表'!M47="","",'キャッシュフロー表'!M47)</f>
      </c>
      <c r="N47" s="6">
        <f>IF('キャッシュフロー表'!N47="","",'キャッシュフロー表'!N47)</f>
      </c>
      <c r="O47" s="6">
        <f>IF('キャッシュフロー表'!O47="","",'キャッシュフロー表'!O47)</f>
      </c>
      <c r="P47" s="6">
        <f>IF('キャッシュフロー表'!P47="","",'キャッシュフロー表'!P47)</f>
      </c>
      <c r="Q47" s="6">
        <f>IF('キャッシュフロー表'!Q47="","",'キャッシュフロー表'!Q47)</f>
      </c>
      <c r="R47" s="6">
        <f>IF('キャッシュフロー表'!R47="","",'キャッシュフロー表'!R47)</f>
      </c>
      <c r="S47" s="6">
        <f>IF('キャッシュフロー表'!S47="","",'キャッシュフロー表'!S47)</f>
      </c>
      <c r="T47" s="6">
        <f>IF('キャッシュフロー表'!T47="","",'キャッシュフロー表'!T47)</f>
      </c>
      <c r="U47" s="6">
        <f>IF('キャッシュフロー表'!U47="","",'キャッシュフロー表'!U47)</f>
      </c>
      <c r="V47" s="6">
        <f>IF('キャッシュフロー表'!V47="","",'キャッシュフロー表'!V47)</f>
      </c>
      <c r="W47" s="6">
        <f>IF('キャッシュフロー表'!W47="","",'キャッシュフロー表'!W47)</f>
      </c>
      <c r="X47" s="6">
        <f>IF('キャッシュフロー表'!X47="","",'キャッシュフロー表'!X47)</f>
      </c>
      <c r="Y47" s="6">
        <f>IF('キャッシュフロー表'!Y47="","",'キャッシュフロー表'!Y47)</f>
      </c>
      <c r="Z47" s="6">
        <f>IF('キャッシュフロー表'!Z47="","",'キャッシュフロー表'!Z47)</f>
      </c>
      <c r="AA47" s="7">
        <f>IF('キャッシュフロー表'!AA47="","",'キャッシュフロー表'!AA47)</f>
      </c>
    </row>
    <row r="48" spans="1:27" ht="15.75" customHeight="1">
      <c r="A48" s="225"/>
      <c r="B48" s="11" t="s">
        <v>10</v>
      </c>
      <c r="C48" s="42">
        <f aca="true" t="shared" si="13" ref="C48:AA48">SUM(C45:C47)</f>
        <v>3770</v>
      </c>
      <c r="D48" s="15">
        <f t="shared" si="13"/>
        <v>120</v>
      </c>
      <c r="E48" s="15">
        <f t="shared" si="13"/>
        <v>120</v>
      </c>
      <c r="F48" s="15">
        <f t="shared" si="13"/>
        <v>120</v>
      </c>
      <c r="G48" s="15">
        <f t="shared" si="13"/>
        <v>340</v>
      </c>
      <c r="H48" s="15">
        <f t="shared" si="13"/>
        <v>220</v>
      </c>
      <c r="I48" s="15">
        <f t="shared" si="13"/>
        <v>220</v>
      </c>
      <c r="J48" s="15">
        <f t="shared" si="13"/>
        <v>220</v>
      </c>
      <c r="K48" s="15">
        <f t="shared" si="13"/>
        <v>220</v>
      </c>
      <c r="L48" s="15">
        <f t="shared" si="13"/>
        <v>220</v>
      </c>
      <c r="M48" s="15">
        <f t="shared" si="13"/>
        <v>220</v>
      </c>
      <c r="N48" s="15">
        <f t="shared" si="13"/>
        <v>220</v>
      </c>
      <c r="O48" s="15">
        <f t="shared" si="13"/>
        <v>220</v>
      </c>
      <c r="P48" s="15">
        <f t="shared" si="13"/>
        <v>220</v>
      </c>
      <c r="Q48" s="15">
        <f t="shared" si="13"/>
        <v>220</v>
      </c>
      <c r="R48" s="15">
        <f t="shared" si="13"/>
        <v>220</v>
      </c>
      <c r="S48" s="15">
        <f t="shared" si="13"/>
        <v>220</v>
      </c>
      <c r="T48" s="15">
        <f t="shared" si="13"/>
        <v>220</v>
      </c>
      <c r="U48" s="15">
        <f t="shared" si="13"/>
        <v>220</v>
      </c>
      <c r="V48" s="15">
        <f t="shared" si="13"/>
        <v>220</v>
      </c>
      <c r="W48" s="15">
        <f t="shared" si="13"/>
        <v>220</v>
      </c>
      <c r="X48" s="15">
        <f t="shared" si="13"/>
        <v>220</v>
      </c>
      <c r="Y48" s="15">
        <f t="shared" si="13"/>
        <v>220</v>
      </c>
      <c r="Z48" s="15">
        <f t="shared" si="13"/>
        <v>220</v>
      </c>
      <c r="AA48" s="16">
        <f t="shared" si="13"/>
        <v>220</v>
      </c>
    </row>
    <row r="49" spans="1:27" ht="15.75" customHeight="1">
      <c r="A49" s="225" t="s">
        <v>31</v>
      </c>
      <c r="B49" s="2" t="s">
        <v>11</v>
      </c>
      <c r="C49" s="27">
        <v>180</v>
      </c>
      <c r="D49" s="3">
        <v>180</v>
      </c>
      <c r="E49" s="3">
        <v>180</v>
      </c>
      <c r="F49" s="3">
        <v>180</v>
      </c>
      <c r="G49" s="3">
        <v>180</v>
      </c>
      <c r="H49" s="3">
        <v>180</v>
      </c>
      <c r="I49" s="3">
        <v>180</v>
      </c>
      <c r="J49" s="3">
        <v>180</v>
      </c>
      <c r="K49" s="3">
        <v>180</v>
      </c>
      <c r="L49" s="3">
        <v>180</v>
      </c>
      <c r="M49" s="3">
        <v>180</v>
      </c>
      <c r="N49" s="3">
        <v>180</v>
      </c>
      <c r="O49" s="3">
        <v>180</v>
      </c>
      <c r="P49" s="3">
        <v>180</v>
      </c>
      <c r="Q49" s="3">
        <v>180</v>
      </c>
      <c r="R49" s="3">
        <v>180</v>
      </c>
      <c r="S49" s="3">
        <v>180</v>
      </c>
      <c r="T49" s="3">
        <v>180</v>
      </c>
      <c r="U49" s="3">
        <v>180</v>
      </c>
      <c r="V49" s="3">
        <v>180</v>
      </c>
      <c r="W49" s="3">
        <v>180</v>
      </c>
      <c r="X49" s="3">
        <v>180</v>
      </c>
      <c r="Y49" s="3">
        <v>180</v>
      </c>
      <c r="Z49" s="3">
        <v>180</v>
      </c>
      <c r="AA49" s="4">
        <v>180</v>
      </c>
    </row>
    <row r="50" spans="1:28" ht="15.75" customHeight="1">
      <c r="A50" s="225"/>
      <c r="B50" s="2" t="s">
        <v>13</v>
      </c>
      <c r="C50" s="5">
        <v>48</v>
      </c>
      <c r="D50" s="6">
        <f>C50</f>
        <v>48</v>
      </c>
      <c r="E50" s="6">
        <v>6</v>
      </c>
      <c r="F50" s="6">
        <v>6</v>
      </c>
      <c r="G50" s="6">
        <v>24</v>
      </c>
      <c r="H50" s="6">
        <v>26</v>
      </c>
      <c r="I50" s="6">
        <v>20</v>
      </c>
      <c r="J50" s="6">
        <f>I50</f>
        <v>20</v>
      </c>
      <c r="K50" s="6">
        <f aca="true" t="shared" si="14" ref="K50:AA50">J50</f>
        <v>20</v>
      </c>
      <c r="L50" s="6">
        <f t="shared" si="14"/>
        <v>20</v>
      </c>
      <c r="M50" s="6">
        <f t="shared" si="14"/>
        <v>20</v>
      </c>
      <c r="N50" s="6">
        <f t="shared" si="14"/>
        <v>20</v>
      </c>
      <c r="O50" s="6">
        <f t="shared" si="14"/>
        <v>20</v>
      </c>
      <c r="P50" s="6">
        <f t="shared" si="14"/>
        <v>20</v>
      </c>
      <c r="Q50" s="6">
        <v>18</v>
      </c>
      <c r="R50" s="6">
        <v>17</v>
      </c>
      <c r="S50" s="6">
        <f t="shared" si="14"/>
        <v>17</v>
      </c>
      <c r="T50" s="6">
        <f t="shared" si="14"/>
        <v>17</v>
      </c>
      <c r="U50" s="6">
        <f t="shared" si="14"/>
        <v>17</v>
      </c>
      <c r="V50" s="6">
        <f t="shared" si="14"/>
        <v>17</v>
      </c>
      <c r="W50" s="6">
        <f t="shared" si="14"/>
        <v>17</v>
      </c>
      <c r="X50" s="6">
        <f t="shared" si="14"/>
        <v>17</v>
      </c>
      <c r="Y50" s="6">
        <f t="shared" si="14"/>
        <v>17</v>
      </c>
      <c r="Z50" s="6">
        <f t="shared" si="14"/>
        <v>17</v>
      </c>
      <c r="AA50" s="7">
        <f t="shared" si="14"/>
        <v>17</v>
      </c>
      <c r="AB50" s="6"/>
    </row>
    <row r="51" spans="1:27" ht="15.75" customHeight="1">
      <c r="A51" s="225"/>
      <c r="B51" s="2" t="s">
        <v>12</v>
      </c>
      <c r="C51" s="5">
        <v>20</v>
      </c>
      <c r="D51" s="6">
        <v>20</v>
      </c>
      <c r="E51" s="6">
        <v>20</v>
      </c>
      <c r="F51" s="6">
        <v>20</v>
      </c>
      <c r="G51" s="6">
        <v>20</v>
      </c>
      <c r="H51" s="6">
        <v>20</v>
      </c>
      <c r="I51" s="6">
        <v>20</v>
      </c>
      <c r="J51" s="6">
        <v>20</v>
      </c>
      <c r="K51" s="6">
        <v>20</v>
      </c>
      <c r="L51" s="6">
        <v>20</v>
      </c>
      <c r="M51" s="6">
        <v>20</v>
      </c>
      <c r="N51" s="6">
        <v>20</v>
      </c>
      <c r="O51" s="6">
        <v>20</v>
      </c>
      <c r="P51" s="6">
        <v>20</v>
      </c>
      <c r="Q51" s="6">
        <v>20</v>
      </c>
      <c r="R51" s="6">
        <v>20</v>
      </c>
      <c r="S51" s="6">
        <v>20</v>
      </c>
      <c r="T51" s="6">
        <v>20</v>
      </c>
      <c r="U51" s="6">
        <v>20</v>
      </c>
      <c r="V51" s="6">
        <v>20</v>
      </c>
      <c r="W51" s="6">
        <v>10</v>
      </c>
      <c r="X51" s="6">
        <v>10</v>
      </c>
      <c r="Y51" s="6">
        <v>10</v>
      </c>
      <c r="Z51" s="6">
        <v>10</v>
      </c>
      <c r="AA51" s="7">
        <v>10</v>
      </c>
    </row>
    <row r="52" spans="1:28" ht="15.75" customHeight="1">
      <c r="A52" s="225"/>
      <c r="B52" s="2" t="s">
        <v>14</v>
      </c>
      <c r="C52" s="5">
        <v>86</v>
      </c>
      <c r="D52" s="6">
        <v>20</v>
      </c>
      <c r="E52" s="6">
        <v>8</v>
      </c>
      <c r="F52" s="6">
        <v>13</v>
      </c>
      <c r="G52" s="6">
        <v>21</v>
      </c>
      <c r="H52" s="6">
        <v>19</v>
      </c>
      <c r="I52" s="6">
        <v>15</v>
      </c>
      <c r="J52" s="6">
        <v>15</v>
      </c>
      <c r="K52" s="6">
        <f aca="true" t="shared" si="15" ref="K52:AA52">J52</f>
        <v>15</v>
      </c>
      <c r="L52" s="6">
        <f t="shared" si="15"/>
        <v>15</v>
      </c>
      <c r="M52" s="6">
        <f t="shared" si="15"/>
        <v>15</v>
      </c>
      <c r="N52" s="6">
        <f t="shared" si="15"/>
        <v>15</v>
      </c>
      <c r="O52" s="6">
        <f t="shared" si="15"/>
        <v>15</v>
      </c>
      <c r="P52" s="6">
        <f t="shared" si="15"/>
        <v>15</v>
      </c>
      <c r="Q52" s="6">
        <f t="shared" si="15"/>
        <v>15</v>
      </c>
      <c r="R52" s="6">
        <v>16</v>
      </c>
      <c r="S52" s="6">
        <f t="shared" si="15"/>
        <v>16</v>
      </c>
      <c r="T52" s="6">
        <f t="shared" si="15"/>
        <v>16</v>
      </c>
      <c r="U52" s="6">
        <f t="shared" si="15"/>
        <v>16</v>
      </c>
      <c r="V52" s="6">
        <f t="shared" si="15"/>
        <v>16</v>
      </c>
      <c r="W52" s="6">
        <f t="shared" si="15"/>
        <v>16</v>
      </c>
      <c r="X52" s="6">
        <f t="shared" si="15"/>
        <v>16</v>
      </c>
      <c r="Y52" s="6">
        <f t="shared" si="15"/>
        <v>16</v>
      </c>
      <c r="Z52" s="6">
        <f t="shared" si="15"/>
        <v>16</v>
      </c>
      <c r="AA52" s="7">
        <f t="shared" si="15"/>
        <v>16</v>
      </c>
      <c r="AB52" s="6"/>
    </row>
    <row r="53" spans="1:27" ht="15.75" customHeight="1">
      <c r="A53" s="225"/>
      <c r="B53" s="2" t="s">
        <v>26</v>
      </c>
      <c r="C53" s="5">
        <v>30</v>
      </c>
      <c r="D53" s="6">
        <v>230</v>
      </c>
      <c r="E53" s="6">
        <v>30</v>
      </c>
      <c r="F53" s="6">
        <v>60</v>
      </c>
      <c r="G53" s="6">
        <v>30</v>
      </c>
      <c r="H53" s="6">
        <v>30</v>
      </c>
      <c r="I53" s="6">
        <v>30</v>
      </c>
      <c r="J53" s="6">
        <v>30</v>
      </c>
      <c r="K53" s="6">
        <v>30</v>
      </c>
      <c r="L53" s="6">
        <v>10</v>
      </c>
      <c r="M53" s="6">
        <v>510</v>
      </c>
      <c r="N53" s="6">
        <v>210</v>
      </c>
      <c r="O53" s="6">
        <v>10</v>
      </c>
      <c r="P53" s="6">
        <v>10</v>
      </c>
      <c r="Q53" s="6">
        <v>10</v>
      </c>
      <c r="R53" s="6">
        <v>10</v>
      </c>
      <c r="S53" s="6">
        <v>10</v>
      </c>
      <c r="T53" s="6">
        <v>10</v>
      </c>
      <c r="U53" s="6">
        <v>10</v>
      </c>
      <c r="V53" s="6">
        <v>10</v>
      </c>
      <c r="W53" s="6">
        <v>10</v>
      </c>
      <c r="X53" s="6">
        <v>10</v>
      </c>
      <c r="Y53" s="6">
        <v>10</v>
      </c>
      <c r="Z53" s="6">
        <v>10</v>
      </c>
      <c r="AA53" s="7">
        <v>10</v>
      </c>
    </row>
    <row r="54" spans="1:27" ht="15.75" customHeight="1">
      <c r="A54" s="225"/>
      <c r="B54" s="10" t="s">
        <v>15</v>
      </c>
      <c r="C54" s="43">
        <f aca="true" t="shared" si="16" ref="C54:AA54">SUM(C49:C53)</f>
        <v>364</v>
      </c>
      <c r="D54" s="17">
        <f t="shared" si="16"/>
        <v>498</v>
      </c>
      <c r="E54" s="17">
        <f t="shared" si="16"/>
        <v>244</v>
      </c>
      <c r="F54" s="17">
        <f t="shared" si="16"/>
        <v>279</v>
      </c>
      <c r="G54" s="17">
        <f t="shared" si="16"/>
        <v>275</v>
      </c>
      <c r="H54" s="17">
        <f t="shared" si="16"/>
        <v>275</v>
      </c>
      <c r="I54" s="17">
        <f t="shared" si="16"/>
        <v>265</v>
      </c>
      <c r="J54" s="17">
        <f t="shared" si="16"/>
        <v>265</v>
      </c>
      <c r="K54" s="17">
        <f t="shared" si="16"/>
        <v>265</v>
      </c>
      <c r="L54" s="17">
        <f t="shared" si="16"/>
        <v>245</v>
      </c>
      <c r="M54" s="17">
        <f t="shared" si="16"/>
        <v>745</v>
      </c>
      <c r="N54" s="17">
        <f t="shared" si="16"/>
        <v>445</v>
      </c>
      <c r="O54" s="17">
        <f t="shared" si="16"/>
        <v>245</v>
      </c>
      <c r="P54" s="17">
        <f t="shared" si="16"/>
        <v>245</v>
      </c>
      <c r="Q54" s="17">
        <f t="shared" si="16"/>
        <v>243</v>
      </c>
      <c r="R54" s="17">
        <f t="shared" si="16"/>
        <v>243</v>
      </c>
      <c r="S54" s="17">
        <f t="shared" si="16"/>
        <v>243</v>
      </c>
      <c r="T54" s="17">
        <f t="shared" si="16"/>
        <v>243</v>
      </c>
      <c r="U54" s="17">
        <f t="shared" si="16"/>
        <v>243</v>
      </c>
      <c r="V54" s="17">
        <f t="shared" si="16"/>
        <v>243</v>
      </c>
      <c r="W54" s="17">
        <f t="shared" si="16"/>
        <v>233</v>
      </c>
      <c r="X54" s="17">
        <f t="shared" si="16"/>
        <v>233</v>
      </c>
      <c r="Y54" s="17">
        <f t="shared" si="16"/>
        <v>233</v>
      </c>
      <c r="Z54" s="17">
        <f t="shared" si="16"/>
        <v>233</v>
      </c>
      <c r="AA54" s="18">
        <f t="shared" si="16"/>
        <v>233</v>
      </c>
    </row>
    <row r="55" spans="1:27" ht="15.75" customHeight="1">
      <c r="A55" s="226" t="s">
        <v>16</v>
      </c>
      <c r="B55" s="226"/>
      <c r="C55" s="12">
        <f aca="true" t="shared" si="17" ref="C55:AA55">C48-C54</f>
        <v>3406</v>
      </c>
      <c r="D55" s="19">
        <f t="shared" si="17"/>
        <v>-378</v>
      </c>
      <c r="E55" s="19">
        <f t="shared" si="17"/>
        <v>-124</v>
      </c>
      <c r="F55" s="19">
        <f t="shared" si="17"/>
        <v>-159</v>
      </c>
      <c r="G55" s="19">
        <f t="shared" si="17"/>
        <v>65</v>
      </c>
      <c r="H55" s="19">
        <f t="shared" si="17"/>
        <v>-55</v>
      </c>
      <c r="I55" s="19">
        <f t="shared" si="17"/>
        <v>-45</v>
      </c>
      <c r="J55" s="19">
        <f t="shared" si="17"/>
        <v>-45</v>
      </c>
      <c r="K55" s="19">
        <f t="shared" si="17"/>
        <v>-45</v>
      </c>
      <c r="L55" s="19">
        <f t="shared" si="17"/>
        <v>-25</v>
      </c>
      <c r="M55" s="19">
        <f t="shared" si="17"/>
        <v>-525</v>
      </c>
      <c r="N55" s="19">
        <f t="shared" si="17"/>
        <v>-225</v>
      </c>
      <c r="O55" s="19">
        <f t="shared" si="17"/>
        <v>-25</v>
      </c>
      <c r="P55" s="19">
        <f t="shared" si="17"/>
        <v>-25</v>
      </c>
      <c r="Q55" s="19">
        <f t="shared" si="17"/>
        <v>-23</v>
      </c>
      <c r="R55" s="19">
        <f t="shared" si="17"/>
        <v>-23</v>
      </c>
      <c r="S55" s="19">
        <f t="shared" si="17"/>
        <v>-23</v>
      </c>
      <c r="T55" s="19">
        <f t="shared" si="17"/>
        <v>-23</v>
      </c>
      <c r="U55" s="19">
        <f t="shared" si="17"/>
        <v>-23</v>
      </c>
      <c r="V55" s="19">
        <f t="shared" si="17"/>
        <v>-23</v>
      </c>
      <c r="W55" s="19">
        <f t="shared" si="17"/>
        <v>-13</v>
      </c>
      <c r="X55" s="19">
        <f t="shared" si="17"/>
        <v>-13</v>
      </c>
      <c r="Y55" s="19">
        <f t="shared" si="17"/>
        <v>-13</v>
      </c>
      <c r="Z55" s="19">
        <f t="shared" si="17"/>
        <v>-13</v>
      </c>
      <c r="AA55" s="20">
        <f t="shared" si="17"/>
        <v>-13</v>
      </c>
    </row>
    <row r="56" spans="1:27" ht="15.75" customHeight="1">
      <c r="A56" s="227" t="s">
        <v>17</v>
      </c>
      <c r="B56" s="227"/>
      <c r="C56" s="21">
        <f>C55</f>
        <v>3406</v>
      </c>
      <c r="D56" s="22">
        <f aca="true" t="shared" si="18" ref="D56:AA56">C56+D55</f>
        <v>3028</v>
      </c>
      <c r="E56" s="22">
        <f t="shared" si="18"/>
        <v>2904</v>
      </c>
      <c r="F56" s="22">
        <f t="shared" si="18"/>
        <v>2745</v>
      </c>
      <c r="G56" s="22">
        <f t="shared" si="18"/>
        <v>2810</v>
      </c>
      <c r="H56" s="22">
        <f t="shared" si="18"/>
        <v>2755</v>
      </c>
      <c r="I56" s="22">
        <f t="shared" si="18"/>
        <v>2710</v>
      </c>
      <c r="J56" s="22">
        <f t="shared" si="18"/>
        <v>2665</v>
      </c>
      <c r="K56" s="22">
        <f t="shared" si="18"/>
        <v>2620</v>
      </c>
      <c r="L56" s="22">
        <f t="shared" si="18"/>
        <v>2595</v>
      </c>
      <c r="M56" s="22">
        <f t="shared" si="18"/>
        <v>2070</v>
      </c>
      <c r="N56" s="22">
        <f t="shared" si="18"/>
        <v>1845</v>
      </c>
      <c r="O56" s="22">
        <f t="shared" si="18"/>
        <v>1820</v>
      </c>
      <c r="P56" s="22">
        <f t="shared" si="18"/>
        <v>1795</v>
      </c>
      <c r="Q56" s="22">
        <f t="shared" si="18"/>
        <v>1772</v>
      </c>
      <c r="R56" s="22">
        <f t="shared" si="18"/>
        <v>1749</v>
      </c>
      <c r="S56" s="22">
        <f t="shared" si="18"/>
        <v>1726</v>
      </c>
      <c r="T56" s="22">
        <f t="shared" si="18"/>
        <v>1703</v>
      </c>
      <c r="U56" s="22">
        <f t="shared" si="18"/>
        <v>1680</v>
      </c>
      <c r="V56" s="22">
        <f t="shared" si="18"/>
        <v>1657</v>
      </c>
      <c r="W56" s="22">
        <f t="shared" si="18"/>
        <v>1644</v>
      </c>
      <c r="X56" s="22">
        <f t="shared" si="18"/>
        <v>1631</v>
      </c>
      <c r="Y56" s="22">
        <f t="shared" si="18"/>
        <v>1618</v>
      </c>
      <c r="Z56" s="22">
        <f t="shared" si="18"/>
        <v>1605</v>
      </c>
      <c r="AA56" s="23">
        <f t="shared" si="18"/>
        <v>1592</v>
      </c>
    </row>
  </sheetData>
  <sheetProtection/>
  <mergeCells count="20">
    <mergeCell ref="A2:B2"/>
    <mergeCell ref="A3:A5"/>
    <mergeCell ref="A6:B6"/>
    <mergeCell ref="A7:A11"/>
    <mergeCell ref="A12:A17"/>
    <mergeCell ref="A18:B18"/>
    <mergeCell ref="A19:B19"/>
    <mergeCell ref="A22:B22"/>
    <mergeCell ref="A23:A25"/>
    <mergeCell ref="A26:B26"/>
    <mergeCell ref="A27:A31"/>
    <mergeCell ref="A32:A37"/>
    <mergeCell ref="A55:B55"/>
    <mergeCell ref="A56:B56"/>
    <mergeCell ref="A38:B38"/>
    <mergeCell ref="A39:B39"/>
    <mergeCell ref="A42:B42"/>
    <mergeCell ref="A44:B44"/>
    <mergeCell ref="A45:A48"/>
    <mergeCell ref="A49:A54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H35" sqref="H35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spans="1:27" ht="15" customHeight="1">
      <c r="A1" s="52" t="s">
        <v>35</v>
      </c>
      <c r="AA1" s="56" t="s">
        <v>27</v>
      </c>
    </row>
    <row r="2" spans="1:27" ht="13.5">
      <c r="A2" s="223" t="s">
        <v>18</v>
      </c>
      <c r="B2" s="223"/>
      <c r="C2" s="13">
        <f>'キャッシュフロー表'!C2</f>
        <v>2024</v>
      </c>
      <c r="D2" s="14">
        <f>'キャッシュフロー表'!D2</f>
        <v>2025</v>
      </c>
      <c r="E2" s="14">
        <f>'キャッシュフロー表'!E2</f>
        <v>2026</v>
      </c>
      <c r="F2" s="14">
        <f>'キャッシュフロー表'!F2</f>
        <v>2027</v>
      </c>
      <c r="G2" s="14">
        <f>'キャッシュフロー表'!G2</f>
        <v>2028</v>
      </c>
      <c r="H2" s="14">
        <f>'キャッシュフロー表'!H2</f>
        <v>2029</v>
      </c>
      <c r="I2" s="14">
        <f>'キャッシュフロー表'!I2</f>
        <v>2030</v>
      </c>
      <c r="J2" s="14">
        <f>'キャッシュフロー表'!J2</f>
        <v>2031</v>
      </c>
      <c r="K2" s="14">
        <f>'キャッシュフロー表'!K2</f>
        <v>2032</v>
      </c>
      <c r="L2" s="14">
        <f>'キャッシュフロー表'!L2</f>
        <v>2033</v>
      </c>
      <c r="M2" s="14">
        <f>'キャッシュフロー表'!M2</f>
        <v>2034</v>
      </c>
      <c r="N2" s="14">
        <f>'キャッシュフロー表'!N2</f>
        <v>2035</v>
      </c>
      <c r="O2" s="14">
        <f>'キャッシュフロー表'!O2</f>
        <v>2036</v>
      </c>
      <c r="P2" s="14">
        <f>'キャッシュフロー表'!P2</f>
        <v>2037</v>
      </c>
      <c r="Q2" s="14">
        <f>'キャッシュフロー表'!Q2</f>
        <v>2038</v>
      </c>
      <c r="R2" s="14">
        <f>'キャッシュフロー表'!R2</f>
        <v>2039</v>
      </c>
      <c r="S2" s="14">
        <f>'キャッシュフロー表'!S2</f>
        <v>2040</v>
      </c>
      <c r="T2" s="14">
        <f>'キャッシュフロー表'!T2</f>
        <v>2041</v>
      </c>
      <c r="U2" s="14">
        <f>'キャッシュフロー表'!U2</f>
        <v>2042</v>
      </c>
      <c r="V2" s="14">
        <f>'キャッシュフロー表'!V2</f>
        <v>2043</v>
      </c>
      <c r="W2" s="14">
        <f>'キャッシュフロー表'!W2</f>
        <v>2044</v>
      </c>
      <c r="X2" s="14">
        <f>'キャッシュフロー表'!X2</f>
        <v>2045</v>
      </c>
      <c r="Y2" s="14">
        <f>'キャッシュフロー表'!Y2</f>
        <v>2046</v>
      </c>
      <c r="Z2" s="14">
        <f>'キャッシュフロー表'!Z2</f>
        <v>2047</v>
      </c>
      <c r="AA2" s="48">
        <f>'キャッシュフロー表'!AA2</f>
        <v>2048</v>
      </c>
    </row>
    <row r="3" spans="1:27" ht="13.5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3.5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3.5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52" customFormat="1" ht="21" customHeight="1">
      <c r="A6" s="241" t="s">
        <v>21</v>
      </c>
      <c r="B6" s="241"/>
      <c r="C6" s="49"/>
      <c r="D6" s="50" t="s">
        <v>5</v>
      </c>
      <c r="E6" s="50" t="s">
        <v>4</v>
      </c>
      <c r="F6" s="50" t="s">
        <v>3</v>
      </c>
      <c r="G6" s="50"/>
      <c r="H6" s="50"/>
      <c r="I6" s="50"/>
      <c r="J6" s="50"/>
      <c r="K6" s="50"/>
      <c r="L6" s="50"/>
      <c r="M6" s="50" t="s">
        <v>25</v>
      </c>
      <c r="N6" s="50" t="s">
        <v>5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8" ht="13.5">
      <c r="A7" s="225" t="s">
        <v>30</v>
      </c>
      <c r="B7" s="1" t="s">
        <v>7</v>
      </c>
      <c r="C7" s="3">
        <f>IF('キャッシュフロー表'!C7="","",'キャッシュフロー表'!C7)</f>
      </c>
      <c r="D7" s="3">
        <f>IF('キャッシュフロー表'!D7="","",'キャッシュフロー表'!D7)</f>
      </c>
      <c r="E7" s="3">
        <f>IF('キャッシュフロー表'!E7="","",'キャッシュフロー表'!E7)</f>
      </c>
      <c r="F7" s="3">
        <f>IF('キャッシュフロー表'!F7="","",'キャッシュフロー表'!F7)</f>
      </c>
      <c r="G7" s="3">
        <f>IF('キャッシュフロー表'!G7="","",'キャッシュフロー表'!G7)</f>
        <v>220</v>
      </c>
      <c r="H7" s="3">
        <f>IF('キャッシュフロー表'!H7="","",'キャッシュフロー表'!H7)</f>
        <v>220</v>
      </c>
      <c r="I7" s="3">
        <f>IF('キャッシュフロー表'!I7="","",'キャッシュフロー表'!I7)</f>
        <v>220</v>
      </c>
      <c r="J7" s="3">
        <f>IF('キャッシュフロー表'!J7="","",'キャッシュフロー表'!J7)</f>
        <v>220</v>
      </c>
      <c r="K7" s="3">
        <f>IF('キャッシュフロー表'!K7="","",'キャッシュフロー表'!K7)</f>
        <v>220</v>
      </c>
      <c r="L7" s="3">
        <f>IF('キャッシュフロー表'!L7="","",'キャッシュフロー表'!L7)</f>
        <v>220</v>
      </c>
      <c r="M7" s="3">
        <f>IF('キャッシュフロー表'!M7="","",'キャッシュフロー表'!M7)</f>
        <v>220</v>
      </c>
      <c r="N7" s="3">
        <f>IF('キャッシュフロー表'!N7="","",'キャッシュフロー表'!N7)</f>
        <v>220</v>
      </c>
      <c r="O7" s="3">
        <f>IF('キャッシュフロー表'!O7="","",'キャッシュフロー表'!O7)</f>
        <v>220</v>
      </c>
      <c r="P7" s="3">
        <f>IF('キャッシュフロー表'!P7="","",'キャッシュフロー表'!P7)</f>
        <v>220</v>
      </c>
      <c r="Q7" s="3">
        <f>IF('キャッシュフロー表'!Q7="","",'キャッシュフロー表'!Q7)</f>
        <v>220</v>
      </c>
      <c r="R7" s="3">
        <f>IF('キャッシュフロー表'!R7="","",'キャッシュフロー表'!R7)</f>
        <v>220</v>
      </c>
      <c r="S7" s="3">
        <f>IF('キャッシュフロー表'!S7="","",'キャッシュフロー表'!S7)</f>
        <v>220</v>
      </c>
      <c r="T7" s="3">
        <f>IF('キャッシュフロー表'!T7="","",'キャッシュフロー表'!T7)</f>
        <v>220</v>
      </c>
      <c r="U7" s="3">
        <f>IF('キャッシュフロー表'!U7="","",'キャッシュフロー表'!U7)</f>
        <v>220</v>
      </c>
      <c r="V7" s="3">
        <f>IF('キャッシュフロー表'!V7="","",'キャッシュフロー表'!V7)</f>
        <v>220</v>
      </c>
      <c r="W7" s="3">
        <f>IF('キャッシュフロー表'!W7="","",'キャッシュフロー表'!W7)</f>
        <v>220</v>
      </c>
      <c r="X7" s="3">
        <f>IF('キャッシュフロー表'!X7="","",'キャッシュフロー表'!X7)</f>
        <v>220</v>
      </c>
      <c r="Y7" s="3">
        <f>IF('キャッシュフロー表'!Y7="","",'キャッシュフロー表'!Y7)</f>
        <v>220</v>
      </c>
      <c r="Z7" s="3">
        <f>IF('キャッシュフロー表'!Z7="","",'キャッシュフロー表'!Z7)</f>
        <v>220</v>
      </c>
      <c r="AA7" s="4">
        <f>IF('キャッシュフロー表'!AA7="","",'キャッシュフロー表'!AA7)</f>
        <v>220</v>
      </c>
      <c r="AB7" s="6"/>
    </row>
    <row r="8" spans="1:28" ht="13.5">
      <c r="A8" s="225"/>
      <c r="B8" s="2" t="s">
        <v>8</v>
      </c>
      <c r="C8" s="6">
        <f>IF('キャッシュフロー表'!C8="","",'キャッシュフロー表'!C8)</f>
      </c>
      <c r="D8" s="6">
        <f>IF('キャッシュフロー表'!D8="","",'キャッシュフロー表'!D8)</f>
      </c>
      <c r="E8" s="6">
        <f>IF('キャッシュフロー表'!E8="","",'キャッシュフロー表'!E8)</f>
      </c>
      <c r="F8" s="6">
        <f>IF('キャッシュフロー表'!F8="","",'キャッシュフロー表'!F8)</f>
      </c>
      <c r="G8" s="6">
        <f>IF('キャッシュフロー表'!G8="","",'キャッシュフロー表'!G8)</f>
        <v>78</v>
      </c>
      <c r="H8" s="6">
        <f>IF('キャッシュフロー表'!H8="","",'キャッシュフロー表'!H8)</f>
        <v>78</v>
      </c>
      <c r="I8" s="6">
        <f>IF('キャッシュフロー表'!I8="","",'キャッシュフロー表'!I8)</f>
        <v>78</v>
      </c>
      <c r="J8" s="6">
        <f>IF('キャッシュフロー表'!J8="","",'キャッシュフロー表'!J8)</f>
        <v>78</v>
      </c>
      <c r="K8" s="6">
        <f>IF('キャッシュフロー表'!K8="","",'キャッシュフロー表'!K8)</f>
        <v>78</v>
      </c>
      <c r="L8" s="6">
        <f>IF('キャッシュフロー表'!L8="","",'キャッシュフロー表'!L8)</f>
        <v>78</v>
      </c>
      <c r="M8" s="6">
        <f>IF('キャッシュフロー表'!M8="","",'キャッシュフロー表'!M8)</f>
        <v>78</v>
      </c>
      <c r="N8" s="6">
        <f>IF('キャッシュフロー表'!N8="","",'キャッシュフロー表'!N8)</f>
        <v>78</v>
      </c>
      <c r="O8" s="6">
        <f>IF('キャッシュフロー表'!O8="","",'キャッシュフロー表'!O8)</f>
        <v>78</v>
      </c>
      <c r="P8" s="6">
        <f>IF('キャッシュフロー表'!P8="","",'キャッシュフロー表'!P8)</f>
        <v>78</v>
      </c>
      <c r="Q8" s="6">
        <f>IF('キャッシュフロー表'!Q8="","",'キャッシュフロー表'!Q8)</f>
        <v>78</v>
      </c>
      <c r="R8" s="6">
        <f>IF('キャッシュフロー表'!R8="","",'キャッシュフロー表'!R8)</f>
        <v>78</v>
      </c>
      <c r="S8" s="6">
        <f>IF('キャッシュフロー表'!S8="","",'キャッシュフロー表'!S8)</f>
        <v>78</v>
      </c>
      <c r="T8" s="6">
        <f>IF('キャッシュフロー表'!T8="","",'キャッシュフロー表'!T8)</f>
        <v>78</v>
      </c>
      <c r="U8" s="6">
        <f>IF('キャッシュフロー表'!U8="","",'キャッシュフロー表'!U8)</f>
        <v>78</v>
      </c>
      <c r="V8" s="6">
        <f>IF('キャッシュフロー表'!V8="","",'キャッシュフロー表'!V8)</f>
        <v>78</v>
      </c>
      <c r="W8" s="6">
        <f>IF('キャッシュフロー表'!W8="","",'キャッシュフロー表'!W8)</f>
        <v>78</v>
      </c>
      <c r="X8" s="6">
        <f>IF('キャッシュフロー表'!X8="","",'キャッシュフロー表'!X8)</f>
        <v>78</v>
      </c>
      <c r="Y8" s="6">
        <f>IF('キャッシュフロー表'!Y8="","",'キャッシュフロー表'!Y8)</f>
        <v>78</v>
      </c>
      <c r="Z8" s="6">
        <f>IF('キャッシュフロー表'!Z8="","",'キャッシュフロー表'!Z8)</f>
        <v>78</v>
      </c>
      <c r="AA8" s="7">
        <f>IF('キャッシュフロー表'!AA8="","",'キャッシュフロー表'!AA8)</f>
        <v>78</v>
      </c>
      <c r="AB8" s="6"/>
    </row>
    <row r="9" spans="1:27" ht="13.5">
      <c r="A9" s="225"/>
      <c r="B9" s="2" t="s">
        <v>19</v>
      </c>
      <c r="C9" s="6">
        <v>450</v>
      </c>
      <c r="D9" s="47">
        <v>400</v>
      </c>
      <c r="E9" s="47">
        <v>400</v>
      </c>
      <c r="F9" s="47">
        <v>400</v>
      </c>
      <c r="G9" s="47">
        <v>400</v>
      </c>
      <c r="H9" s="6">
        <f>IF('キャッシュフロー表'!H9="","",'キャッシュフロー表'!H9)</f>
      </c>
      <c r="I9" s="6">
        <f>IF('キャッシュフロー表'!I9="","",'キャッシュフロー表'!I9)</f>
      </c>
      <c r="J9" s="6">
        <f>IF('キャッシュフロー表'!J9="","",'キャッシュフロー表'!J9)</f>
      </c>
      <c r="K9" s="6">
        <f>IF('キャッシュフロー表'!K9="","",'キャッシュフロー表'!K9)</f>
      </c>
      <c r="L9" s="6">
        <f>IF('キャッシュフロー表'!L9="","",'キャッシュフロー表'!L9)</f>
      </c>
      <c r="M9" s="6">
        <f>IF('キャッシュフロー表'!M9="","",'キャッシュフロー表'!M9)</f>
      </c>
      <c r="N9" s="6">
        <f>IF('キャッシュフロー表'!N9="","",'キャッシュフロー表'!N9)</f>
      </c>
      <c r="O9" s="6">
        <f>IF('キャッシュフロー表'!O9="","",'キャッシュフロー表'!O9)</f>
      </c>
      <c r="P9" s="6">
        <f>IF('キャッシュフロー表'!P9="","",'キャッシュフロー表'!P9)</f>
      </c>
      <c r="Q9" s="6">
        <f>IF('キャッシュフロー表'!Q9="","",'キャッシュフロー表'!Q9)</f>
      </c>
      <c r="R9" s="6">
        <f>IF('キャッシュフロー表'!R9="","",'キャッシュフロー表'!R9)</f>
      </c>
      <c r="S9" s="6">
        <f>IF('キャッシュフロー表'!S9="","",'キャッシュフロー表'!S9)</f>
      </c>
      <c r="T9" s="6">
        <f>IF('キャッシュフロー表'!T9="","",'キャッシュフロー表'!T9)</f>
      </c>
      <c r="U9" s="6">
        <f>IF('キャッシュフロー表'!U9="","",'キャッシュフロー表'!U9)</f>
      </c>
      <c r="V9" s="6">
        <f>IF('キャッシュフロー表'!V9="","",'キャッシュフロー表'!V9)</f>
      </c>
      <c r="W9" s="6">
        <f>IF('キャッシュフロー表'!W9="","",'キャッシュフロー表'!W9)</f>
      </c>
      <c r="X9" s="6">
        <f>IF('キャッシュフロー表'!X9="","",'キャッシュフロー表'!X9)</f>
      </c>
      <c r="Y9" s="6">
        <f>IF('キャッシュフロー表'!Y9="","",'キャッシュフロー表'!Y9)</f>
      </c>
      <c r="Z9" s="6">
        <f>IF('キャッシュフロー表'!Z9="","",'キャッシュフロー表'!Z9)</f>
      </c>
      <c r="AA9" s="7">
        <f>IF('キャッシュフロー表'!AA9="","",'キャッシュフロー表'!AA9)</f>
      </c>
    </row>
    <row r="10" spans="1:27" ht="13.5">
      <c r="A10" s="225"/>
      <c r="B10" s="2" t="s">
        <v>9</v>
      </c>
      <c r="C10" s="8">
        <f>IF('キャッシュフロー表'!C10="","",'キャッシュフロー表'!C10)</f>
        <v>3500</v>
      </c>
      <c r="D10" s="6">
        <f>IF('キャッシュフロー表'!D10="","",'キャッシュフロー表'!D10)</f>
      </c>
      <c r="E10" s="6">
        <f>IF('キャッシュフロー表'!E10="","",'キャッシュフロー表'!E10)</f>
      </c>
      <c r="F10" s="6">
        <f>IF('キャッシュフロー表'!F10="","",'キャッシュフロー表'!F10)</f>
      </c>
      <c r="G10" s="6">
        <f>IF('キャッシュフロー表'!G10="","",'キャッシュフロー表'!G10)</f>
      </c>
      <c r="H10" s="6">
        <f>IF('キャッシュフロー表'!H10="","",'キャッシュフロー表'!H10)</f>
      </c>
      <c r="I10" s="6">
        <f>IF('キャッシュフロー表'!I10="","",'キャッシュフロー表'!I10)</f>
      </c>
      <c r="J10" s="6">
        <f>IF('キャッシュフロー表'!J10="","",'キャッシュフロー表'!J10)</f>
      </c>
      <c r="K10" s="6">
        <f>IF('キャッシュフロー表'!K10="","",'キャッシュフロー表'!K10)</f>
      </c>
      <c r="L10" s="6">
        <f>IF('キャッシュフロー表'!L10="","",'キャッシュフロー表'!L10)</f>
      </c>
      <c r="M10" s="6">
        <f>IF('キャッシュフロー表'!M10="","",'キャッシュフロー表'!M10)</f>
      </c>
      <c r="N10" s="6">
        <f>IF('キャッシュフロー表'!N10="","",'キャッシュフロー表'!N10)</f>
      </c>
      <c r="O10" s="6">
        <f>IF('キャッシュフロー表'!O10="","",'キャッシュフロー表'!O10)</f>
      </c>
      <c r="P10" s="6">
        <f>IF('キャッシュフロー表'!P10="","",'キャッシュフロー表'!P10)</f>
      </c>
      <c r="Q10" s="6">
        <f>IF('キャッシュフロー表'!Q10="","",'キャッシュフロー表'!Q10)</f>
      </c>
      <c r="R10" s="6">
        <f>IF('キャッシュフロー表'!R10="","",'キャッシュフロー表'!R10)</f>
      </c>
      <c r="S10" s="6">
        <f>IF('キャッシュフロー表'!S10="","",'キャッシュフロー表'!S10)</f>
      </c>
      <c r="T10" s="6">
        <f>IF('キャッシュフロー表'!T10="","",'キャッシュフロー表'!T10)</f>
      </c>
      <c r="U10" s="6">
        <f>IF('キャッシュフロー表'!U10="","",'キャッシュフロー表'!U10)</f>
      </c>
      <c r="V10" s="6">
        <f>IF('キャッシュフロー表'!V10="","",'キャッシュフロー表'!V10)</f>
      </c>
      <c r="W10" s="6">
        <f>IF('キャッシュフロー表'!W10="","",'キャッシュフロー表'!W10)</f>
      </c>
      <c r="X10" s="6">
        <f>IF('キャッシュフロー表'!X10="","",'キャッシュフロー表'!X10)</f>
      </c>
      <c r="Y10" s="6">
        <f>IF('キャッシュフロー表'!Y10="","",'キャッシュフロー表'!Y10)</f>
      </c>
      <c r="Z10" s="6">
        <f>IF('キャッシュフロー表'!Z10="","",'キャッシュフロー表'!Z10)</f>
      </c>
      <c r="AA10" s="7">
        <f>IF('キャッシュフロー表'!AA10="","",'キャッシュフロー表'!AA10)</f>
      </c>
    </row>
    <row r="11" spans="1:27" ht="13.5">
      <c r="A11" s="225"/>
      <c r="B11" s="11" t="s">
        <v>10</v>
      </c>
      <c r="C11" s="15">
        <f>SUM(C7:C10)</f>
        <v>3950</v>
      </c>
      <c r="D11" s="15">
        <f aca="true" t="shared" si="0" ref="D11:AA11">SUM(D7:D10)</f>
        <v>400</v>
      </c>
      <c r="E11" s="15">
        <f t="shared" si="0"/>
        <v>400</v>
      </c>
      <c r="F11" s="15">
        <f t="shared" si="0"/>
        <v>400</v>
      </c>
      <c r="G11" s="15">
        <f t="shared" si="0"/>
        <v>698</v>
      </c>
      <c r="H11" s="15">
        <f t="shared" si="0"/>
        <v>298</v>
      </c>
      <c r="I11" s="15">
        <f t="shared" si="0"/>
        <v>298</v>
      </c>
      <c r="J11" s="15">
        <f t="shared" si="0"/>
        <v>298</v>
      </c>
      <c r="K11" s="15">
        <f t="shared" si="0"/>
        <v>298</v>
      </c>
      <c r="L11" s="15">
        <f t="shared" si="0"/>
        <v>298</v>
      </c>
      <c r="M11" s="15">
        <f t="shared" si="0"/>
        <v>298</v>
      </c>
      <c r="N11" s="15">
        <f t="shared" si="0"/>
        <v>298</v>
      </c>
      <c r="O11" s="15">
        <f t="shared" si="0"/>
        <v>298</v>
      </c>
      <c r="P11" s="15">
        <f t="shared" si="0"/>
        <v>298</v>
      </c>
      <c r="Q11" s="15">
        <f t="shared" si="0"/>
        <v>298</v>
      </c>
      <c r="R11" s="15">
        <f t="shared" si="0"/>
        <v>298</v>
      </c>
      <c r="S11" s="15">
        <f t="shared" si="0"/>
        <v>298</v>
      </c>
      <c r="T11" s="15">
        <f t="shared" si="0"/>
        <v>298</v>
      </c>
      <c r="U11" s="15">
        <f t="shared" si="0"/>
        <v>298</v>
      </c>
      <c r="V11" s="15">
        <f t="shared" si="0"/>
        <v>298</v>
      </c>
      <c r="W11" s="15">
        <f t="shared" si="0"/>
        <v>298</v>
      </c>
      <c r="X11" s="15">
        <f t="shared" si="0"/>
        <v>298</v>
      </c>
      <c r="Y11" s="15">
        <f t="shared" si="0"/>
        <v>298</v>
      </c>
      <c r="Z11" s="15">
        <f t="shared" si="0"/>
        <v>298</v>
      </c>
      <c r="AA11" s="16">
        <f t="shared" si="0"/>
        <v>298</v>
      </c>
    </row>
    <row r="12" spans="1:27" ht="13.5">
      <c r="A12" s="225" t="s">
        <v>31</v>
      </c>
      <c r="B12" s="2" t="s">
        <v>11</v>
      </c>
      <c r="C12" s="6">
        <f>IF('キャッシュフロー表'!C12="","",'キャッシュフロー表'!C12)</f>
        <v>360</v>
      </c>
      <c r="D12" s="6">
        <f>IF('キャッシュフロー表'!D12="","",'キャッシュフロー表'!D12)</f>
        <v>360</v>
      </c>
      <c r="E12" s="6">
        <f>IF('キャッシュフロー表'!E12="","",'キャッシュフロー表'!E12)</f>
        <v>360</v>
      </c>
      <c r="F12" s="6">
        <f>IF('キャッシュフロー表'!F12="","",'キャッシュフロー表'!F12)</f>
        <v>240</v>
      </c>
      <c r="G12" s="6">
        <f>IF('キャッシュフロー表'!G12="","",'キャッシュフロー表'!G12)</f>
        <v>240</v>
      </c>
      <c r="H12" s="6">
        <f>IF('キャッシュフロー表'!H12="","",'キャッシュフロー表'!H12)</f>
        <v>240</v>
      </c>
      <c r="I12" s="6">
        <f>IF('キャッシュフロー表'!I12="","",'キャッシュフロー表'!I12)</f>
        <v>240</v>
      </c>
      <c r="J12" s="6">
        <f>IF('キャッシュフロー表'!J12="","",'キャッシュフロー表'!J12)</f>
        <v>240</v>
      </c>
      <c r="K12" s="6">
        <f>IF('キャッシュフロー表'!K12="","",'キャッシュフロー表'!K12)</f>
        <v>240</v>
      </c>
      <c r="L12" s="6">
        <f>IF('キャッシュフロー表'!L12="","",'キャッシュフロー表'!L12)</f>
        <v>240</v>
      </c>
      <c r="M12" s="6">
        <f>IF('キャッシュフロー表'!M12="","",'キャッシュフロー表'!M12)</f>
        <v>240</v>
      </c>
      <c r="N12" s="6">
        <f>IF('キャッシュフロー表'!N12="","",'キャッシュフロー表'!N12)</f>
        <v>240</v>
      </c>
      <c r="O12" s="6">
        <f>IF('キャッシュフロー表'!O12="","",'キャッシュフロー表'!O12)</f>
        <v>240</v>
      </c>
      <c r="P12" s="6">
        <f>IF('キャッシュフロー表'!P12="","",'キャッシュフロー表'!P12)</f>
        <v>240</v>
      </c>
      <c r="Q12" s="6">
        <f>IF('キャッシュフロー表'!Q12="","",'キャッシュフロー表'!Q12)</f>
        <v>240</v>
      </c>
      <c r="R12" s="6">
        <f>IF('キャッシュフロー表'!R12="","",'キャッシュフロー表'!R12)</f>
        <v>240</v>
      </c>
      <c r="S12" s="6">
        <f>IF('キャッシュフロー表'!S12="","",'キャッシュフロー表'!S12)</f>
        <v>240</v>
      </c>
      <c r="T12" s="6">
        <f>IF('キャッシュフロー表'!T12="","",'キャッシュフロー表'!T12)</f>
        <v>240</v>
      </c>
      <c r="U12" s="6">
        <f>IF('キャッシュフロー表'!U12="","",'キャッシュフロー表'!U12)</f>
        <v>240</v>
      </c>
      <c r="V12" s="6">
        <f>IF('キャッシュフロー表'!V12="","",'キャッシュフロー表'!V12)</f>
        <v>240</v>
      </c>
      <c r="W12" s="6">
        <f>IF('キャッシュフロー表'!W12="","",'キャッシュフロー表'!W12)</f>
        <v>240</v>
      </c>
      <c r="X12" s="6">
        <f>IF('キャッシュフロー表'!X12="","",'キャッシュフロー表'!X12)</f>
        <v>240</v>
      </c>
      <c r="Y12" s="6">
        <f>IF('キャッシュフロー表'!Y12="","",'キャッシュフロー表'!Y12)</f>
        <v>240</v>
      </c>
      <c r="Z12" s="6">
        <f>IF('キャッシュフロー表'!Z12="","",'キャッシュフロー表'!Z12)</f>
        <v>240</v>
      </c>
      <c r="AA12" s="7">
        <f>IF('キャッシュフロー表'!AA12="","",'キャッシュフロー表'!AA12)</f>
        <v>240</v>
      </c>
    </row>
    <row r="13" spans="1:28" ht="13.5">
      <c r="A13" s="225"/>
      <c r="B13" s="2" t="s">
        <v>13</v>
      </c>
      <c r="C13" s="6">
        <f>IF('キャッシュフロー表'!C13="","",'キャッシュフロー表'!C13)</f>
        <v>48</v>
      </c>
      <c r="D13" s="6">
        <f>IF('キャッシュフロー表'!D13="","",'キャッシュフロー表'!D13)</f>
        <v>48</v>
      </c>
      <c r="E13" s="6">
        <v>20</v>
      </c>
      <c r="F13" s="6">
        <v>20</v>
      </c>
      <c r="G13" s="6">
        <v>35</v>
      </c>
      <c r="H13" s="6">
        <v>46</v>
      </c>
      <c r="I13" s="6">
        <f>IF('キャッシュフロー表'!I13="","",'キャッシュフロー表'!I13)</f>
        <v>25</v>
      </c>
      <c r="J13" s="6">
        <f>IF('キャッシュフロー表'!J13="","",'キャッシュフロー表'!J13)</f>
        <v>25</v>
      </c>
      <c r="K13" s="6">
        <f>IF('キャッシュフロー表'!K13="","",'キャッシュフロー表'!K13)</f>
        <v>25</v>
      </c>
      <c r="L13" s="6">
        <f>IF('キャッシュフロー表'!L13="","",'キャッシュフロー表'!L13)</f>
        <v>25</v>
      </c>
      <c r="M13" s="6">
        <f>IF('キャッシュフロー表'!M13="","",'キャッシュフロー表'!M13)</f>
        <v>25</v>
      </c>
      <c r="N13" s="6">
        <f>IF('キャッシュフロー表'!N13="","",'キャッシュフロー表'!N13)</f>
        <v>25</v>
      </c>
      <c r="O13" s="6">
        <f>IF('キャッシュフロー表'!O13="","",'キャッシュフロー表'!O13)</f>
        <v>25</v>
      </c>
      <c r="P13" s="6">
        <f>IF('キャッシュフロー表'!P13="","",'キャッシュフロー表'!P13)</f>
        <v>25</v>
      </c>
      <c r="Q13" s="6">
        <f>IF('キャッシュフロー表'!Q13="","",'キャッシュフロー表'!Q13)</f>
        <v>28</v>
      </c>
      <c r="R13" s="6">
        <f>IF('キャッシュフロー表'!R13="","",'キャッシュフロー表'!R13)</f>
        <v>28</v>
      </c>
      <c r="S13" s="6">
        <f>IF('キャッシュフロー表'!S13="","",'キャッシュフロー表'!S13)</f>
        <v>28</v>
      </c>
      <c r="T13" s="6">
        <f>IF('キャッシュフロー表'!T13="","",'キャッシュフロー表'!T13)</f>
        <v>28</v>
      </c>
      <c r="U13" s="6">
        <f>IF('キャッシュフロー表'!U13="","",'キャッシュフロー表'!U13)</f>
        <v>28</v>
      </c>
      <c r="V13" s="6">
        <f>IF('キャッシュフロー表'!V13="","",'キャッシュフロー表'!V13)</f>
        <v>28</v>
      </c>
      <c r="W13" s="6">
        <f>IF('キャッシュフロー表'!W13="","",'キャッシュフロー表'!W13)</f>
        <v>28</v>
      </c>
      <c r="X13" s="6">
        <f>IF('キャッシュフロー表'!X13="","",'キャッシュフロー表'!X13)</f>
        <v>28</v>
      </c>
      <c r="Y13" s="6">
        <f>IF('キャッシュフロー表'!Y13="","",'キャッシュフロー表'!Y13)</f>
        <v>28</v>
      </c>
      <c r="Z13" s="6">
        <f>IF('キャッシュフロー表'!Z13="","",'キャッシュフロー表'!Z13)</f>
        <v>28</v>
      </c>
      <c r="AA13" s="7">
        <f>IF('キャッシュフロー表'!AA13="","",'キャッシュフロー表'!AA13)</f>
        <v>28</v>
      </c>
      <c r="AB13" s="6"/>
    </row>
    <row r="14" spans="1:27" ht="13.5">
      <c r="A14" s="225"/>
      <c r="B14" s="2" t="s">
        <v>12</v>
      </c>
      <c r="C14" s="6">
        <f>IF('キャッシュフロー表'!C14="","",'キャッシュフロー表'!C14)</f>
        <v>35</v>
      </c>
      <c r="D14" s="6">
        <f>IF('キャッシュフロー表'!D14="","",'キャッシュフロー表'!D14)</f>
        <v>35</v>
      </c>
      <c r="E14" s="6">
        <f>IF('キャッシュフロー表'!E14="","",'キャッシュフロー表'!E14)</f>
        <v>35</v>
      </c>
      <c r="F14" s="6">
        <f>IF('キャッシュフロー表'!F14="","",'キャッシュフロー表'!F14)</f>
        <v>35</v>
      </c>
      <c r="G14" s="6">
        <f>IF('キャッシュフロー表'!G14="","",'キャッシュフロー表'!G14)</f>
        <v>35</v>
      </c>
      <c r="H14" s="6">
        <f>IF('キャッシュフロー表'!H14="","",'キャッシュフロー表'!H14)</f>
        <v>35</v>
      </c>
      <c r="I14" s="6">
        <f>IF('キャッシュフロー表'!I14="","",'キャッシュフロー表'!I14)</f>
        <v>35</v>
      </c>
      <c r="J14" s="6">
        <f>IF('キャッシュフロー表'!J14="","",'キャッシュフロー表'!J14)</f>
        <v>35</v>
      </c>
      <c r="K14" s="6">
        <f>IF('キャッシュフロー表'!K14="","",'キャッシュフロー表'!K14)</f>
        <v>35</v>
      </c>
      <c r="L14" s="6">
        <f>IF('キャッシュフロー表'!L14="","",'キャッシュフロー表'!L14)</f>
        <v>35</v>
      </c>
      <c r="M14" s="6">
        <f>IF('キャッシュフロー表'!M14="","",'キャッシュフロー表'!M14)</f>
        <v>35</v>
      </c>
      <c r="N14" s="6">
        <f>IF('キャッシュフロー表'!N14="","",'キャッシュフロー表'!N14)</f>
        <v>35</v>
      </c>
      <c r="O14" s="6">
        <f>IF('キャッシュフロー表'!O14="","",'キャッシュフロー表'!O14)</f>
        <v>35</v>
      </c>
      <c r="P14" s="6">
        <f>IF('キャッシュフロー表'!P14="","",'キャッシュフロー表'!P14)</f>
        <v>35</v>
      </c>
      <c r="Q14" s="6">
        <f>IF('キャッシュフロー表'!Q14="","",'キャッシュフロー表'!Q14)</f>
        <v>35</v>
      </c>
      <c r="R14" s="6">
        <f>IF('キャッシュフロー表'!R14="","",'キャッシュフロー表'!R14)</f>
        <v>35</v>
      </c>
      <c r="S14" s="6">
        <f>IF('キャッシュフロー表'!S14="","",'キャッシュフロー表'!S14)</f>
        <v>35</v>
      </c>
      <c r="T14" s="6">
        <f>IF('キャッシュフロー表'!T14="","",'キャッシュフロー表'!T14)</f>
        <v>35</v>
      </c>
      <c r="U14" s="6">
        <f>IF('キャッシュフロー表'!U14="","",'キャッシュフロー表'!U14)</f>
        <v>35</v>
      </c>
      <c r="V14" s="6">
        <f>IF('キャッシュフロー表'!V14="","",'キャッシュフロー表'!V14)</f>
        <v>35</v>
      </c>
      <c r="W14" s="6">
        <f>IF('キャッシュフロー表'!W14="","",'キャッシュフロー表'!W14)</f>
        <v>10</v>
      </c>
      <c r="X14" s="6">
        <f>IF('キャッシュフロー表'!X14="","",'キャッシュフロー表'!X14)</f>
        <v>10</v>
      </c>
      <c r="Y14" s="6">
        <f>IF('キャッシュフロー表'!Y14="","",'キャッシュフロー表'!Y14)</f>
        <v>10</v>
      </c>
      <c r="Z14" s="6">
        <f>IF('キャッシュフロー表'!Z14="","",'キャッシュフロー表'!Z14)</f>
        <v>10</v>
      </c>
      <c r="AA14" s="7">
        <f>IF('キャッシュフロー表'!AA14="","",'キャッシュフロー表'!AA14)</f>
        <v>10</v>
      </c>
    </row>
    <row r="15" spans="1:28" ht="13.5">
      <c r="A15" s="225"/>
      <c r="B15" s="2" t="s">
        <v>14</v>
      </c>
      <c r="C15" s="6">
        <v>86</v>
      </c>
      <c r="D15" s="6">
        <v>34</v>
      </c>
      <c r="E15" s="6">
        <v>31</v>
      </c>
      <c r="F15" s="6">
        <v>40</v>
      </c>
      <c r="G15" s="6">
        <v>49</v>
      </c>
      <c r="H15" s="6">
        <v>35</v>
      </c>
      <c r="I15" s="6">
        <f>IF('キャッシュフロー表'!I15="","",'キャッシュフロー表'!I15)</f>
        <v>9</v>
      </c>
      <c r="J15" s="6">
        <f>IF('キャッシュフロー表'!J15="","",'キャッシュフロー表'!J15)</f>
        <v>9</v>
      </c>
      <c r="K15" s="6">
        <f>IF('キャッシュフロー表'!K15="","",'キャッシュフロー表'!K15)</f>
        <v>9</v>
      </c>
      <c r="L15" s="6">
        <f>IF('キャッシュフロー表'!L15="","",'キャッシュフロー表'!L15)</f>
        <v>9</v>
      </c>
      <c r="M15" s="6">
        <f>IF('キャッシュフロー表'!M15="","",'キャッシュフロー表'!M15)</f>
        <v>9</v>
      </c>
      <c r="N15" s="6">
        <f>IF('キャッシュフロー表'!N15="","",'キャッシュフロー表'!N15)</f>
        <v>9</v>
      </c>
      <c r="O15" s="6">
        <f>IF('キャッシュフロー表'!O15="","",'キャッシュフロー表'!O15)</f>
        <v>9</v>
      </c>
      <c r="P15" s="6">
        <f>IF('キャッシュフロー表'!P15="","",'キャッシュフロー表'!P15)</f>
        <v>9</v>
      </c>
      <c r="Q15" s="6">
        <f>IF('キャッシュフロー表'!Q15="","",'キャッシュフロー表'!Q15)</f>
        <v>9</v>
      </c>
      <c r="R15" s="6">
        <f>IF('キャッシュフロー表'!R15="","",'キャッシュフロー表'!R15)</f>
        <v>9</v>
      </c>
      <c r="S15" s="6">
        <f>IF('キャッシュフロー表'!S15="","",'キャッシュフロー表'!S15)</f>
        <v>9</v>
      </c>
      <c r="T15" s="6">
        <f>IF('キャッシュフロー表'!T15="","",'キャッシュフロー表'!T15)</f>
        <v>9</v>
      </c>
      <c r="U15" s="6">
        <f>IF('キャッシュフロー表'!U15="","",'キャッシュフロー表'!U15)</f>
        <v>9</v>
      </c>
      <c r="V15" s="6">
        <f>IF('キャッシュフロー表'!V15="","",'キャッシュフロー表'!V15)</f>
        <v>9</v>
      </c>
      <c r="W15" s="6">
        <f>IF('キャッシュフロー表'!W15="","",'キャッシュフロー表'!W15)</f>
        <v>9</v>
      </c>
      <c r="X15" s="6">
        <f>IF('キャッシュフロー表'!X15="","",'キャッシュフロー表'!X15)</f>
        <v>9</v>
      </c>
      <c r="Y15" s="6">
        <f>IF('キャッシュフロー表'!Y15="","",'キャッシュフロー表'!Y15)</f>
        <v>9</v>
      </c>
      <c r="Z15" s="6">
        <f>IF('キャッシュフロー表'!Z15="","",'キャッシュフロー表'!Z15)</f>
        <v>9</v>
      </c>
      <c r="AA15" s="7">
        <f>IF('キャッシュフロー表'!AA15="","",'キャッシュフロー表'!AA15)</f>
        <v>9</v>
      </c>
      <c r="AB15" s="6"/>
    </row>
    <row r="16" spans="1:27" ht="13.5">
      <c r="A16" s="225"/>
      <c r="B16" s="2" t="s">
        <v>26</v>
      </c>
      <c r="C16" s="6">
        <f>IF('キャッシュフロー表'!C16="","",'キャッシュフロー表'!C16)</f>
        <v>40</v>
      </c>
      <c r="D16" s="6">
        <f>IF('キャッシュフロー表'!D16="","",'キャッシュフロー表'!D16)</f>
        <v>240</v>
      </c>
      <c r="E16" s="6">
        <f>IF('キャッシュフロー表'!E16="","",'キャッシュフロー表'!E16)</f>
        <v>140</v>
      </c>
      <c r="F16" s="6">
        <f>IF('キャッシュフロー表'!F16="","",'キャッシュフロー表'!F16)</f>
        <v>90</v>
      </c>
      <c r="G16" s="6">
        <f>IF('キャッシュフロー表'!G16="","",'キャッシュフロー表'!G16)</f>
        <v>40</v>
      </c>
      <c r="H16" s="6">
        <f>IF('キャッシュフロー表'!H16="","",'キャッシュフロー表'!H16)</f>
        <v>40</v>
      </c>
      <c r="I16" s="6">
        <f>IF('キャッシュフロー表'!I16="","",'キャッシュフロー表'!I16)</f>
        <v>40</v>
      </c>
      <c r="J16" s="6">
        <f>IF('キャッシュフロー表'!J16="","",'キャッシュフロー表'!J16)</f>
        <v>40</v>
      </c>
      <c r="K16" s="6">
        <f>IF('キャッシュフロー表'!K16="","",'キャッシュフロー表'!K16)</f>
        <v>40</v>
      </c>
      <c r="L16" s="6">
        <f>IF('キャッシュフロー表'!L16="","",'キャッシュフロー表'!L16)</f>
        <v>20</v>
      </c>
      <c r="M16" s="6">
        <f>IF('キャッシュフロー表'!M16="","",'キャッシュフロー表'!M16)</f>
        <v>520</v>
      </c>
      <c r="N16" s="47">
        <f>IF('キャッシュフロー表'!N16="","",'キャッシュフロー表'!N16)</f>
        <v>220</v>
      </c>
      <c r="O16" s="6">
        <f>IF('キャッシュフロー表'!O16="","",'キャッシュフロー表'!O16)</f>
        <v>20</v>
      </c>
      <c r="P16" s="6">
        <f>IF('キャッシュフロー表'!P16="","",'キャッシュフロー表'!P16)</f>
        <v>20</v>
      </c>
      <c r="Q16" s="47">
        <f>IF('キャッシュフロー表'!Q16="","",'キャッシュフロー表'!Q16)</f>
        <v>20</v>
      </c>
      <c r="R16" s="6">
        <f>IF('キャッシュフロー表'!R16="","",'キャッシュフロー表'!R16)</f>
        <v>20</v>
      </c>
      <c r="S16" s="6">
        <f>IF('キャッシュフロー表'!S16="","",'キャッシュフロー表'!S16)</f>
        <v>20</v>
      </c>
      <c r="T16" s="47">
        <f>IF('キャッシュフロー表'!T16="","",'キャッシュフロー表'!T16)</f>
        <v>20</v>
      </c>
      <c r="U16" s="6">
        <f>IF('キャッシュフロー表'!U16="","",'キャッシュフロー表'!U16)</f>
        <v>20</v>
      </c>
      <c r="V16" s="6">
        <f>IF('キャッシュフロー表'!V16="","",'キャッシュフロー表'!V16)</f>
        <v>20</v>
      </c>
      <c r="W16" s="47">
        <f>IF('キャッシュフロー表'!W16="","",'キャッシュフロー表'!W16)</f>
        <v>20</v>
      </c>
      <c r="X16" s="6">
        <f>IF('キャッシュフロー表'!X16="","",'キャッシュフロー表'!X16)</f>
        <v>20</v>
      </c>
      <c r="Y16" s="6">
        <f>IF('キャッシュフロー表'!Y16="","",'キャッシュフロー表'!Y16)</f>
        <v>20</v>
      </c>
      <c r="Z16" s="47">
        <f>IF('キャッシュフロー表'!Z16="","",'キャッシュフロー表'!Z16)</f>
        <v>20</v>
      </c>
      <c r="AA16" s="7">
        <f>IF('キャッシュフロー表'!AA16="","",'キャッシュフロー表'!AA16)</f>
        <v>20</v>
      </c>
    </row>
    <row r="17" spans="1:27" ht="13.5">
      <c r="A17" s="225"/>
      <c r="B17" s="11" t="s">
        <v>15</v>
      </c>
      <c r="C17" s="17">
        <f>SUM(C12:C16)</f>
        <v>569</v>
      </c>
      <c r="D17" s="17">
        <f aca="true" t="shared" si="1" ref="D17:AA17">SUM(D12:D16)</f>
        <v>717</v>
      </c>
      <c r="E17" s="17">
        <f t="shared" si="1"/>
        <v>586</v>
      </c>
      <c r="F17" s="17">
        <f t="shared" si="1"/>
        <v>425</v>
      </c>
      <c r="G17" s="17">
        <f t="shared" si="1"/>
        <v>399</v>
      </c>
      <c r="H17" s="17">
        <f t="shared" si="1"/>
        <v>396</v>
      </c>
      <c r="I17" s="17">
        <f t="shared" si="1"/>
        <v>349</v>
      </c>
      <c r="J17" s="17">
        <f t="shared" si="1"/>
        <v>349</v>
      </c>
      <c r="K17" s="17">
        <f t="shared" si="1"/>
        <v>349</v>
      </c>
      <c r="L17" s="17">
        <f t="shared" si="1"/>
        <v>329</v>
      </c>
      <c r="M17" s="17">
        <f t="shared" si="1"/>
        <v>829</v>
      </c>
      <c r="N17" s="17">
        <f t="shared" si="1"/>
        <v>529</v>
      </c>
      <c r="O17" s="17">
        <f t="shared" si="1"/>
        <v>329</v>
      </c>
      <c r="P17" s="17">
        <f t="shared" si="1"/>
        <v>329</v>
      </c>
      <c r="Q17" s="17">
        <f t="shared" si="1"/>
        <v>332</v>
      </c>
      <c r="R17" s="17">
        <f t="shared" si="1"/>
        <v>332</v>
      </c>
      <c r="S17" s="17">
        <f t="shared" si="1"/>
        <v>332</v>
      </c>
      <c r="T17" s="17">
        <f t="shared" si="1"/>
        <v>332</v>
      </c>
      <c r="U17" s="17">
        <f t="shared" si="1"/>
        <v>332</v>
      </c>
      <c r="V17" s="17">
        <f t="shared" si="1"/>
        <v>332</v>
      </c>
      <c r="W17" s="17">
        <f t="shared" si="1"/>
        <v>307</v>
      </c>
      <c r="X17" s="17">
        <f t="shared" si="1"/>
        <v>307</v>
      </c>
      <c r="Y17" s="17">
        <f t="shared" si="1"/>
        <v>307</v>
      </c>
      <c r="Z17" s="17">
        <f t="shared" si="1"/>
        <v>307</v>
      </c>
      <c r="AA17" s="18">
        <f t="shared" si="1"/>
        <v>307</v>
      </c>
    </row>
    <row r="18" spans="1:27" ht="13.5">
      <c r="A18" s="226" t="s">
        <v>16</v>
      </c>
      <c r="B18" s="226"/>
      <c r="C18" s="12">
        <f>C11-C17</f>
        <v>3381</v>
      </c>
      <c r="D18" s="19">
        <f aca="true" t="shared" si="2" ref="D18:AA18">D11-D17</f>
        <v>-317</v>
      </c>
      <c r="E18" s="19">
        <f t="shared" si="2"/>
        <v>-186</v>
      </c>
      <c r="F18" s="19">
        <f t="shared" si="2"/>
        <v>-25</v>
      </c>
      <c r="G18" s="19">
        <f t="shared" si="2"/>
        <v>299</v>
      </c>
      <c r="H18" s="19">
        <f t="shared" si="2"/>
        <v>-98</v>
      </c>
      <c r="I18" s="19">
        <f t="shared" si="2"/>
        <v>-51</v>
      </c>
      <c r="J18" s="19">
        <f t="shared" si="2"/>
        <v>-51</v>
      </c>
      <c r="K18" s="19">
        <f t="shared" si="2"/>
        <v>-51</v>
      </c>
      <c r="L18" s="19">
        <f t="shared" si="2"/>
        <v>-31</v>
      </c>
      <c r="M18" s="19">
        <f t="shared" si="2"/>
        <v>-531</v>
      </c>
      <c r="N18" s="19">
        <f t="shared" si="2"/>
        <v>-231</v>
      </c>
      <c r="O18" s="19">
        <f t="shared" si="2"/>
        <v>-31</v>
      </c>
      <c r="P18" s="19">
        <f t="shared" si="2"/>
        <v>-31</v>
      </c>
      <c r="Q18" s="19">
        <f t="shared" si="2"/>
        <v>-34</v>
      </c>
      <c r="R18" s="19">
        <f t="shared" si="2"/>
        <v>-34</v>
      </c>
      <c r="S18" s="19">
        <f t="shared" si="2"/>
        <v>-34</v>
      </c>
      <c r="T18" s="19">
        <f t="shared" si="2"/>
        <v>-34</v>
      </c>
      <c r="U18" s="19">
        <f t="shared" si="2"/>
        <v>-34</v>
      </c>
      <c r="V18" s="19">
        <f t="shared" si="2"/>
        <v>-34</v>
      </c>
      <c r="W18" s="19">
        <f t="shared" si="2"/>
        <v>-9</v>
      </c>
      <c r="X18" s="19">
        <f t="shared" si="2"/>
        <v>-9</v>
      </c>
      <c r="Y18" s="19">
        <f t="shared" si="2"/>
        <v>-9</v>
      </c>
      <c r="Z18" s="19">
        <f t="shared" si="2"/>
        <v>-9</v>
      </c>
      <c r="AA18" s="20">
        <f t="shared" si="2"/>
        <v>-9</v>
      </c>
    </row>
    <row r="19" spans="1:27" ht="13.5">
      <c r="A19" s="227" t="s">
        <v>17</v>
      </c>
      <c r="B19" s="227"/>
      <c r="C19" s="44">
        <f>C18</f>
        <v>3381</v>
      </c>
      <c r="D19" s="45">
        <f>C19+D18</f>
        <v>3064</v>
      </c>
      <c r="E19" s="45">
        <f aca="true" t="shared" si="3" ref="E19:AA19">D19+E18</f>
        <v>2878</v>
      </c>
      <c r="F19" s="45">
        <f t="shared" si="3"/>
        <v>2853</v>
      </c>
      <c r="G19" s="45">
        <f t="shared" si="3"/>
        <v>3152</v>
      </c>
      <c r="H19" s="45">
        <f t="shared" si="3"/>
        <v>3054</v>
      </c>
      <c r="I19" s="45">
        <f>H19+I18</f>
        <v>3003</v>
      </c>
      <c r="J19" s="45">
        <f t="shared" si="3"/>
        <v>2952</v>
      </c>
      <c r="K19" s="45">
        <f t="shared" si="3"/>
        <v>2901</v>
      </c>
      <c r="L19" s="45">
        <f t="shared" si="3"/>
        <v>2870</v>
      </c>
      <c r="M19" s="45">
        <f t="shared" si="3"/>
        <v>2339</v>
      </c>
      <c r="N19" s="45">
        <f t="shared" si="3"/>
        <v>2108</v>
      </c>
      <c r="O19" s="45">
        <f t="shared" si="3"/>
        <v>2077</v>
      </c>
      <c r="P19" s="45">
        <f t="shared" si="3"/>
        <v>2046</v>
      </c>
      <c r="Q19" s="45">
        <f t="shared" si="3"/>
        <v>2012</v>
      </c>
      <c r="R19" s="45">
        <f t="shared" si="3"/>
        <v>1978</v>
      </c>
      <c r="S19" s="45">
        <f t="shared" si="3"/>
        <v>1944</v>
      </c>
      <c r="T19" s="45">
        <f t="shared" si="3"/>
        <v>1910</v>
      </c>
      <c r="U19" s="45">
        <f t="shared" si="3"/>
        <v>1876</v>
      </c>
      <c r="V19" s="45">
        <f t="shared" si="3"/>
        <v>1842</v>
      </c>
      <c r="W19" s="45">
        <f t="shared" si="3"/>
        <v>1833</v>
      </c>
      <c r="X19" s="45">
        <f t="shared" si="3"/>
        <v>1824</v>
      </c>
      <c r="Y19" s="45">
        <f t="shared" si="3"/>
        <v>1815</v>
      </c>
      <c r="Z19" s="45">
        <f t="shared" si="3"/>
        <v>1806</v>
      </c>
      <c r="AA19" s="46">
        <f t="shared" si="3"/>
        <v>1797</v>
      </c>
    </row>
    <row r="20" spans="2:28" s="26" customFormat="1" ht="30" customHeight="1">
      <c r="B20" s="24"/>
      <c r="C20" s="94"/>
      <c r="D20" s="94"/>
      <c r="E20" s="94"/>
      <c r="F20" s="94"/>
      <c r="G20" s="96"/>
      <c r="H20" s="96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25"/>
      <c r="AB20" s="47"/>
    </row>
    <row r="21" spans="1:27" ht="15" customHeight="1">
      <c r="A21" s="52" t="s">
        <v>36</v>
      </c>
      <c r="AA21" s="56" t="s">
        <v>27</v>
      </c>
    </row>
    <row r="22" spans="1:27" ht="13.5">
      <c r="A22" s="223" t="s">
        <v>18</v>
      </c>
      <c r="B22" s="223"/>
      <c r="C22" s="13">
        <f>C2</f>
        <v>2024</v>
      </c>
      <c r="D22" s="14">
        <f aca="true" t="shared" si="4" ref="D22:AA22">D2</f>
        <v>2025</v>
      </c>
      <c r="E22" s="14">
        <f t="shared" si="4"/>
        <v>2026</v>
      </c>
      <c r="F22" s="14">
        <f t="shared" si="4"/>
        <v>2027</v>
      </c>
      <c r="G22" s="14">
        <f t="shared" si="4"/>
        <v>2028</v>
      </c>
      <c r="H22" s="14">
        <f t="shared" si="4"/>
        <v>2029</v>
      </c>
      <c r="I22" s="14">
        <f t="shared" si="4"/>
        <v>2030</v>
      </c>
      <c r="J22" s="14">
        <f t="shared" si="4"/>
        <v>2031</v>
      </c>
      <c r="K22" s="14">
        <f t="shared" si="4"/>
        <v>2032</v>
      </c>
      <c r="L22" s="14">
        <f t="shared" si="4"/>
        <v>2033</v>
      </c>
      <c r="M22" s="14">
        <f t="shared" si="4"/>
        <v>2034</v>
      </c>
      <c r="N22" s="14">
        <f t="shared" si="4"/>
        <v>2035</v>
      </c>
      <c r="O22" s="14">
        <f t="shared" si="4"/>
        <v>2036</v>
      </c>
      <c r="P22" s="14">
        <f t="shared" si="4"/>
        <v>2037</v>
      </c>
      <c r="Q22" s="14">
        <f t="shared" si="4"/>
        <v>2038</v>
      </c>
      <c r="R22" s="14">
        <f t="shared" si="4"/>
        <v>2039</v>
      </c>
      <c r="S22" s="14">
        <f t="shared" si="4"/>
        <v>2040</v>
      </c>
      <c r="T22" s="14">
        <f t="shared" si="4"/>
        <v>2041</v>
      </c>
      <c r="U22" s="14">
        <f t="shared" si="4"/>
        <v>2042</v>
      </c>
      <c r="V22" s="14">
        <f t="shared" si="4"/>
        <v>2043</v>
      </c>
      <c r="W22" s="14">
        <f t="shared" si="4"/>
        <v>2044</v>
      </c>
      <c r="X22" s="14">
        <f t="shared" si="4"/>
        <v>2045</v>
      </c>
      <c r="Y22" s="14">
        <f t="shared" si="4"/>
        <v>2046</v>
      </c>
      <c r="Z22" s="14">
        <f t="shared" si="4"/>
        <v>2047</v>
      </c>
      <c r="AA22" s="48">
        <f t="shared" si="4"/>
        <v>2048</v>
      </c>
    </row>
    <row r="23" spans="1:27" ht="13.5">
      <c r="A23" s="239" t="s">
        <v>29</v>
      </c>
      <c r="B23" s="2" t="s">
        <v>0</v>
      </c>
      <c r="C23" s="5">
        <v>61</v>
      </c>
      <c r="D23" s="6">
        <v>62</v>
      </c>
      <c r="E23" s="6">
        <v>63</v>
      </c>
      <c r="F23" s="6">
        <v>64</v>
      </c>
      <c r="G23" s="6">
        <v>65</v>
      </c>
      <c r="H23" s="6">
        <v>66</v>
      </c>
      <c r="I23" s="6">
        <v>67</v>
      </c>
      <c r="J23" s="6">
        <v>68</v>
      </c>
      <c r="K23" s="6">
        <v>69</v>
      </c>
      <c r="L23" s="6">
        <v>70</v>
      </c>
      <c r="M23" s="6">
        <v>71</v>
      </c>
      <c r="N23" s="6">
        <v>72</v>
      </c>
      <c r="O23" s="6">
        <v>73</v>
      </c>
      <c r="P23" s="6">
        <v>74</v>
      </c>
      <c r="Q23" s="6">
        <v>75</v>
      </c>
      <c r="R23" s="6">
        <v>76</v>
      </c>
      <c r="S23" s="6">
        <v>77</v>
      </c>
      <c r="T23" s="6">
        <v>78</v>
      </c>
      <c r="U23" s="6">
        <v>79</v>
      </c>
      <c r="V23" s="6">
        <v>80</v>
      </c>
      <c r="W23" s="6">
        <v>81</v>
      </c>
      <c r="X23" s="6">
        <v>82</v>
      </c>
      <c r="Y23" s="6">
        <v>83</v>
      </c>
      <c r="Z23" s="6">
        <v>84</v>
      </c>
      <c r="AA23" s="7">
        <v>85</v>
      </c>
    </row>
    <row r="24" spans="1:27" ht="13.5">
      <c r="A24" s="225"/>
      <c r="B24" s="2" t="s">
        <v>1</v>
      </c>
      <c r="C24" s="5">
        <v>61</v>
      </c>
      <c r="D24" s="6">
        <v>62</v>
      </c>
      <c r="E24" s="6">
        <v>63</v>
      </c>
      <c r="F24" s="6">
        <v>64</v>
      </c>
      <c r="G24" s="6">
        <v>65</v>
      </c>
      <c r="H24" s="6">
        <v>66</v>
      </c>
      <c r="I24" s="6">
        <v>67</v>
      </c>
      <c r="J24" s="6">
        <v>68</v>
      </c>
      <c r="K24" s="6">
        <v>69</v>
      </c>
      <c r="L24" s="6">
        <v>70</v>
      </c>
      <c r="M24" s="6">
        <v>71</v>
      </c>
      <c r="N24" s="6">
        <v>72</v>
      </c>
      <c r="O24" s="6">
        <v>73</v>
      </c>
      <c r="P24" s="6">
        <v>74</v>
      </c>
      <c r="Q24" s="6">
        <v>75</v>
      </c>
      <c r="R24" s="6">
        <v>76</v>
      </c>
      <c r="S24" s="6">
        <v>77</v>
      </c>
      <c r="T24" s="6">
        <v>78</v>
      </c>
      <c r="U24" s="6">
        <v>79</v>
      </c>
      <c r="V24" s="6">
        <v>80</v>
      </c>
      <c r="W24" s="6">
        <v>81</v>
      </c>
      <c r="X24" s="6">
        <v>82</v>
      </c>
      <c r="Y24" s="6">
        <v>83</v>
      </c>
      <c r="Z24" s="6">
        <v>84</v>
      </c>
      <c r="AA24" s="7">
        <v>85</v>
      </c>
    </row>
    <row r="25" spans="1:27" ht="13.5">
      <c r="A25" s="225"/>
      <c r="B25" s="2" t="s">
        <v>2</v>
      </c>
      <c r="C25" s="5">
        <v>28</v>
      </c>
      <c r="D25" s="6">
        <v>29</v>
      </c>
      <c r="E25" s="6">
        <v>30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s="52" customFormat="1" ht="21" customHeight="1">
      <c r="A26" s="241" t="s">
        <v>21</v>
      </c>
      <c r="B26" s="241"/>
      <c r="C26" s="49"/>
      <c r="D26" s="50" t="s">
        <v>5</v>
      </c>
      <c r="E26" s="50" t="s">
        <v>4</v>
      </c>
      <c r="F26" s="50" t="s">
        <v>3</v>
      </c>
      <c r="G26" s="50"/>
      <c r="H26" s="50"/>
      <c r="I26" s="50"/>
      <c r="J26" s="50"/>
      <c r="K26" s="50"/>
      <c r="L26" s="50"/>
      <c r="M26" s="50" t="s">
        <v>25</v>
      </c>
      <c r="N26" s="50" t="s">
        <v>5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</row>
    <row r="27" spans="1:28" ht="13.5">
      <c r="A27" s="225" t="s">
        <v>30</v>
      </c>
      <c r="B27" s="1" t="s">
        <v>7</v>
      </c>
      <c r="C27" s="97">
        <f>IF(C7="",0-'キャッシュフロー表'!C7,C7-'キャッシュフロー表'!C7)</f>
        <v>0</v>
      </c>
      <c r="D27" s="97">
        <f>IF(D7="",0-'キャッシュフロー表'!D7,D7-'キャッシュフロー表'!D7)</f>
        <v>0</v>
      </c>
      <c r="E27" s="97">
        <f>IF(E7="",0-'キャッシュフロー表'!E7,E7-'キャッシュフロー表'!E7)</f>
        <v>0</v>
      </c>
      <c r="F27" s="97">
        <f>IF(F7="",0-'キャッシュフロー表'!F7,F7-'キャッシュフロー表'!F7)</f>
        <v>0</v>
      </c>
      <c r="G27" s="97">
        <f>IF(G7="",0-'キャッシュフロー表'!G7,G7-'キャッシュフロー表'!G7)</f>
        <v>0</v>
      </c>
      <c r="H27" s="97">
        <f>IF(H7="",0-'キャッシュフロー表'!H7,H7-'キャッシュフロー表'!H7)</f>
        <v>0</v>
      </c>
      <c r="I27" s="97">
        <f>IF(I7="",0-'キャッシュフロー表'!I7,I7-'キャッシュフロー表'!I7)</f>
        <v>0</v>
      </c>
      <c r="J27" s="97">
        <f>IF(J7="",0-'キャッシュフロー表'!J7,J7-'キャッシュフロー表'!J7)</f>
        <v>0</v>
      </c>
      <c r="K27" s="97">
        <f>IF(K7="",0-'キャッシュフロー表'!K7,K7-'キャッシュフロー表'!K7)</f>
        <v>0</v>
      </c>
      <c r="L27" s="97">
        <f>IF(L7="",0-'キャッシュフロー表'!L7,L7-'キャッシュフロー表'!L7)</f>
        <v>0</v>
      </c>
      <c r="M27" s="97">
        <f>IF(M7="",0-'キャッシュフロー表'!M7,M7-'キャッシュフロー表'!M7)</f>
        <v>0</v>
      </c>
      <c r="N27" s="97">
        <f>IF(N7="",0-'キャッシュフロー表'!N7,N7-'キャッシュフロー表'!N7)</f>
        <v>0</v>
      </c>
      <c r="O27" s="97">
        <f>IF(O7="",0-'キャッシュフロー表'!O7,O7-'キャッシュフロー表'!O7)</f>
        <v>0</v>
      </c>
      <c r="P27" s="97">
        <f>IF(P7="",0-'キャッシュフロー表'!P7,P7-'キャッシュフロー表'!P7)</f>
        <v>0</v>
      </c>
      <c r="Q27" s="97">
        <f>IF(Q7="",0-'キャッシュフロー表'!Q7,Q7-'キャッシュフロー表'!Q7)</f>
        <v>0</v>
      </c>
      <c r="R27" s="97">
        <f>IF(R7="",0-'キャッシュフロー表'!R7,R7-'キャッシュフロー表'!R7)</f>
        <v>0</v>
      </c>
      <c r="S27" s="97">
        <f>IF(S7="",0-'キャッシュフロー表'!S7,S7-'キャッシュフロー表'!S7)</f>
        <v>0</v>
      </c>
      <c r="T27" s="97">
        <f>IF(T7="",0-'キャッシュフロー表'!T7,T7-'キャッシュフロー表'!T7)</f>
        <v>0</v>
      </c>
      <c r="U27" s="97">
        <f>IF(U7="",0-'キャッシュフロー表'!U7,U7-'キャッシュフロー表'!U7)</f>
        <v>0</v>
      </c>
      <c r="V27" s="97">
        <f>IF(V7="",0-'キャッシュフロー表'!V7,V7-'キャッシュフロー表'!V7)</f>
        <v>0</v>
      </c>
      <c r="W27" s="97">
        <f>IF(W7="",0-'キャッシュフロー表'!W7,W7-'キャッシュフロー表'!W7)</f>
        <v>0</v>
      </c>
      <c r="X27" s="97">
        <f>IF(X7="",0-'キャッシュフロー表'!X7,X7-'キャッシュフロー表'!X7)</f>
        <v>0</v>
      </c>
      <c r="Y27" s="97">
        <f>IF(Y7="",0-'キャッシュフロー表'!Y7,Y7-'キャッシュフロー表'!Y7)</f>
        <v>0</v>
      </c>
      <c r="Z27" s="97">
        <f>IF(Z7="",0-'キャッシュフロー表'!Z7,Z7-'キャッシュフロー表'!Z7)</f>
        <v>0</v>
      </c>
      <c r="AA27" s="98">
        <f>IF(AA7="",0-'キャッシュフロー表'!AA7,AA7-'キャッシュフロー表'!AA7)</f>
        <v>0</v>
      </c>
      <c r="AB27" s="6"/>
    </row>
    <row r="28" spans="1:28" ht="13.5">
      <c r="A28" s="225"/>
      <c r="B28" s="2" t="s">
        <v>8</v>
      </c>
      <c r="C28" s="99">
        <f>IF(C8="",0-'キャッシュフロー表'!C8,C8-'キャッシュフロー表'!C8)</f>
        <v>0</v>
      </c>
      <c r="D28" s="99">
        <f>IF(D8="",0-'キャッシュフロー表'!D8,D8-'キャッシュフロー表'!D8)</f>
        <v>0</v>
      </c>
      <c r="E28" s="99">
        <f>IF(E8="",0-'キャッシュフロー表'!E8,E8-'キャッシュフロー表'!E8)</f>
        <v>0</v>
      </c>
      <c r="F28" s="99">
        <f>IF(F8="",0-'キャッシュフロー表'!F8,F8-'キャッシュフロー表'!F8)</f>
        <v>0</v>
      </c>
      <c r="G28" s="99">
        <f>IF(G8="",0-'キャッシュフロー表'!G8,G8-'キャッシュフロー表'!G8)</f>
        <v>0</v>
      </c>
      <c r="H28" s="99">
        <f>IF(H8="",0-'キャッシュフロー表'!H8,H8-'キャッシュフロー表'!H8)</f>
        <v>0</v>
      </c>
      <c r="I28" s="99">
        <f>IF(I8="",0-'キャッシュフロー表'!I8,I8-'キャッシュフロー表'!I8)</f>
        <v>0</v>
      </c>
      <c r="J28" s="99">
        <f>IF(J8="",0-'キャッシュフロー表'!J8,J8-'キャッシュフロー表'!J8)</f>
        <v>0</v>
      </c>
      <c r="K28" s="99">
        <f>IF(K8="",0-'キャッシュフロー表'!K8,K8-'キャッシュフロー表'!K8)</f>
        <v>0</v>
      </c>
      <c r="L28" s="99">
        <f>IF(L8="",0-'キャッシュフロー表'!L8,L8-'キャッシュフロー表'!L8)</f>
        <v>0</v>
      </c>
      <c r="M28" s="99">
        <f>IF(M8="",0-'キャッシュフロー表'!M8,M8-'キャッシュフロー表'!M8)</f>
        <v>0</v>
      </c>
      <c r="N28" s="99">
        <f>IF(N8="",0-'キャッシュフロー表'!N8,N8-'キャッシュフロー表'!N8)</f>
        <v>0</v>
      </c>
      <c r="O28" s="99">
        <f>IF(O8="",0-'キャッシュフロー表'!O8,O8-'キャッシュフロー表'!O8)</f>
        <v>0</v>
      </c>
      <c r="P28" s="99">
        <f>IF(P8="",0-'キャッシュフロー表'!P8,P8-'キャッシュフロー表'!P8)</f>
        <v>0</v>
      </c>
      <c r="Q28" s="99">
        <f>IF(Q8="",0-'キャッシュフロー表'!Q8,Q8-'キャッシュフロー表'!Q8)</f>
        <v>0</v>
      </c>
      <c r="R28" s="99">
        <f>IF(R8="",0-'キャッシュフロー表'!R8,R8-'キャッシュフロー表'!R8)</f>
        <v>0</v>
      </c>
      <c r="S28" s="99">
        <f>IF(S8="",0-'キャッシュフロー表'!S8,S8-'キャッシュフロー表'!S8)</f>
        <v>0</v>
      </c>
      <c r="T28" s="99">
        <f>IF(T8="",0-'キャッシュフロー表'!T8,T8-'キャッシュフロー表'!T8)</f>
        <v>0</v>
      </c>
      <c r="U28" s="99">
        <f>IF(U8="",0-'キャッシュフロー表'!U8,U8-'キャッシュフロー表'!U8)</f>
        <v>0</v>
      </c>
      <c r="V28" s="99">
        <f>IF(V8="",0-'キャッシュフロー表'!V8,V8-'キャッシュフロー表'!V8)</f>
        <v>0</v>
      </c>
      <c r="W28" s="99">
        <f>IF(W8="",0-'キャッシュフロー表'!W8,W8-'キャッシュフロー表'!W8)</f>
        <v>0</v>
      </c>
      <c r="X28" s="99">
        <f>IF(X8="",0-'キャッシュフロー表'!X8,X8-'キャッシュフロー表'!X8)</f>
        <v>0</v>
      </c>
      <c r="Y28" s="99">
        <f>IF(Y8="",0-'キャッシュフロー表'!Y8,Y8-'キャッシュフロー表'!Y8)</f>
        <v>0</v>
      </c>
      <c r="Z28" s="99">
        <f>IF(Z8="",0-'キャッシュフロー表'!Z8,Z8-'キャッシュフロー表'!Z8)</f>
        <v>0</v>
      </c>
      <c r="AA28" s="100">
        <f>IF(AA8="",0-'キャッシュフロー表'!AA8,AA8-'キャッシュフロー表'!AA8)</f>
        <v>0</v>
      </c>
      <c r="AB28" s="6"/>
    </row>
    <row r="29" spans="1:27" ht="13.5">
      <c r="A29" s="225"/>
      <c r="B29" s="2" t="s">
        <v>19</v>
      </c>
      <c r="C29" s="99">
        <f>IF(C9="",0-'キャッシュフロー表'!C9,C9-'キャッシュフロー表'!C9)</f>
        <v>300</v>
      </c>
      <c r="D29" s="101">
        <f>IF(D9="",0-'キャッシュフロー表'!D9,D9-'キャッシュフロー表'!D9)</f>
        <v>400</v>
      </c>
      <c r="E29" s="101">
        <f>IF(E9="",0-'キャッシュフロー表'!E9,E9-'キャッシュフロー表'!E9)</f>
        <v>400</v>
      </c>
      <c r="F29" s="101">
        <f>IF(F9="",0-'キャッシュフロー表'!F9,F9-'キャッシュフロー表'!F9)</f>
        <v>400</v>
      </c>
      <c r="G29" s="101">
        <f>IF(G9="",0-'キャッシュフロー表'!G9,G9-'キャッシュフロー表'!G9)</f>
        <v>400</v>
      </c>
      <c r="H29" s="99">
        <f>IF(H9="",0-'キャッシュフロー表'!H9,H9-'キャッシュフロー表'!H9)</f>
        <v>0</v>
      </c>
      <c r="I29" s="99">
        <f>IF(I9="",0-'キャッシュフロー表'!I9,I9-'キャッシュフロー表'!I9)</f>
        <v>0</v>
      </c>
      <c r="J29" s="99">
        <f>IF(J9="",0-'キャッシュフロー表'!J9,J9-'キャッシュフロー表'!J9)</f>
        <v>0</v>
      </c>
      <c r="K29" s="99">
        <f>IF(K9="",0-'キャッシュフロー表'!K9,K9-'キャッシュフロー表'!K9)</f>
        <v>0</v>
      </c>
      <c r="L29" s="99">
        <f>IF(L9="",0-'キャッシュフロー表'!L9,L9-'キャッシュフロー表'!L9)</f>
        <v>0</v>
      </c>
      <c r="M29" s="99">
        <f>IF(M9="",0-'キャッシュフロー表'!M9,M9-'キャッシュフロー表'!M9)</f>
        <v>0</v>
      </c>
      <c r="N29" s="99">
        <f>IF(N9="",0-'キャッシュフロー表'!N9,N9-'キャッシュフロー表'!N9)</f>
        <v>0</v>
      </c>
      <c r="O29" s="99">
        <f>IF(O9="",0-'キャッシュフロー表'!O9,O9-'キャッシュフロー表'!O9)</f>
        <v>0</v>
      </c>
      <c r="P29" s="99">
        <f>IF(P9="",0-'キャッシュフロー表'!P9,P9-'キャッシュフロー表'!P9)</f>
        <v>0</v>
      </c>
      <c r="Q29" s="99">
        <f>IF(Q9="",0-'キャッシュフロー表'!Q9,Q9-'キャッシュフロー表'!Q9)</f>
        <v>0</v>
      </c>
      <c r="R29" s="99">
        <f>IF(R9="",0-'キャッシュフロー表'!R9,R9-'キャッシュフロー表'!R9)</f>
        <v>0</v>
      </c>
      <c r="S29" s="99">
        <f>IF(S9="",0-'キャッシュフロー表'!S9,S9-'キャッシュフロー表'!S9)</f>
        <v>0</v>
      </c>
      <c r="T29" s="99">
        <f>IF(T9="",0-'キャッシュフロー表'!T9,T9-'キャッシュフロー表'!T9)</f>
        <v>0</v>
      </c>
      <c r="U29" s="99">
        <f>IF(U9="",0-'キャッシュフロー表'!U9,U9-'キャッシュフロー表'!U9)</f>
        <v>0</v>
      </c>
      <c r="V29" s="99">
        <f>IF(V9="",0-'キャッシュフロー表'!V9,V9-'キャッシュフロー表'!V9)</f>
        <v>0</v>
      </c>
      <c r="W29" s="99">
        <f>IF(W9="",0-'キャッシュフロー表'!W9,W9-'キャッシュフロー表'!W9)</f>
        <v>0</v>
      </c>
      <c r="X29" s="99">
        <f>IF(X9="",0-'キャッシュフロー表'!X9,X9-'キャッシュフロー表'!X9)</f>
        <v>0</v>
      </c>
      <c r="Y29" s="99">
        <f>IF(Y9="",0-'キャッシュフロー表'!Y9,Y9-'キャッシュフロー表'!Y9)</f>
        <v>0</v>
      </c>
      <c r="Z29" s="99">
        <f>IF(Z9="",0-'キャッシュフロー表'!Z9,Z9-'キャッシュフロー表'!Z9)</f>
        <v>0</v>
      </c>
      <c r="AA29" s="100">
        <f>IF(AA9="",0-'キャッシュフロー表'!AA9,AA9-'キャッシュフロー表'!AA9)</f>
        <v>0</v>
      </c>
    </row>
    <row r="30" spans="1:27" ht="13.5">
      <c r="A30" s="225"/>
      <c r="B30" s="2" t="s">
        <v>9</v>
      </c>
      <c r="C30" s="102">
        <f>IF(C10="",0-'キャッシュフロー表'!C10,C10-'キャッシュフロー表'!C10)</f>
        <v>0</v>
      </c>
      <c r="D30" s="99">
        <f>IF(D10="",0-'キャッシュフロー表'!D10,D10-'キャッシュフロー表'!D10)</f>
        <v>0</v>
      </c>
      <c r="E30" s="99">
        <f>IF(E10="",0-'キャッシュフロー表'!E10,E10-'キャッシュフロー表'!E10)</f>
        <v>0</v>
      </c>
      <c r="F30" s="99">
        <f>IF(F10="",0-'キャッシュフロー表'!F10,F10-'キャッシュフロー表'!F10)</f>
        <v>0</v>
      </c>
      <c r="G30" s="99">
        <f>IF(G10="",0-'キャッシュフロー表'!G10,G10-'キャッシュフロー表'!G10)</f>
        <v>0</v>
      </c>
      <c r="H30" s="99">
        <f>IF(H10="",0-'キャッシュフロー表'!H10,H10-'キャッシュフロー表'!H10)</f>
        <v>0</v>
      </c>
      <c r="I30" s="99">
        <f>IF(I10="",0-'キャッシュフロー表'!I10,I10-'キャッシュフロー表'!I10)</f>
        <v>0</v>
      </c>
      <c r="J30" s="99">
        <f>IF(J10="",0-'キャッシュフロー表'!J10,J10-'キャッシュフロー表'!J10)</f>
        <v>0</v>
      </c>
      <c r="K30" s="99">
        <f>IF(K10="",0-'キャッシュフロー表'!K10,K10-'キャッシュフロー表'!K10)</f>
        <v>0</v>
      </c>
      <c r="L30" s="99">
        <f>IF(L10="",0-'キャッシュフロー表'!L10,L10-'キャッシュフロー表'!L10)</f>
        <v>0</v>
      </c>
      <c r="M30" s="99">
        <f>IF(M10="",0-'キャッシュフロー表'!M10,M10-'キャッシュフロー表'!M10)</f>
        <v>0</v>
      </c>
      <c r="N30" s="99">
        <f>IF(N10="",0-'キャッシュフロー表'!N10,N10-'キャッシュフロー表'!N10)</f>
        <v>0</v>
      </c>
      <c r="O30" s="99">
        <f>IF(O10="",0-'キャッシュフロー表'!O10,O10-'キャッシュフロー表'!O10)</f>
        <v>0</v>
      </c>
      <c r="P30" s="99">
        <f>IF(P10="",0-'キャッシュフロー表'!P10,P10-'キャッシュフロー表'!P10)</f>
        <v>0</v>
      </c>
      <c r="Q30" s="99">
        <f>IF(Q10="",0-'キャッシュフロー表'!Q10,Q10-'キャッシュフロー表'!Q10)</f>
        <v>0</v>
      </c>
      <c r="R30" s="99">
        <f>IF(R10="",0-'キャッシュフロー表'!R10,R10-'キャッシュフロー表'!R10)</f>
        <v>0</v>
      </c>
      <c r="S30" s="99">
        <f>IF(S10="",0-'キャッシュフロー表'!S10,S10-'キャッシュフロー表'!S10)</f>
        <v>0</v>
      </c>
      <c r="T30" s="99">
        <f>IF(T10="",0-'キャッシュフロー表'!T10,T10-'キャッシュフロー表'!T10)</f>
        <v>0</v>
      </c>
      <c r="U30" s="99">
        <f>IF(U10="",0-'キャッシュフロー表'!U10,U10-'キャッシュフロー表'!U10)</f>
        <v>0</v>
      </c>
      <c r="V30" s="99">
        <f>IF(V10="",0-'キャッシュフロー表'!V10,V10-'キャッシュフロー表'!V10)</f>
        <v>0</v>
      </c>
      <c r="W30" s="99">
        <f>IF(W10="",0-'キャッシュフロー表'!W10,W10-'キャッシュフロー表'!W10)</f>
        <v>0</v>
      </c>
      <c r="X30" s="99">
        <f>IF(X10="",0-'キャッシュフロー表'!X10,X10-'キャッシュフロー表'!X10)</f>
        <v>0</v>
      </c>
      <c r="Y30" s="99">
        <f>IF(Y10="",0-'キャッシュフロー表'!Y10,Y10-'キャッシュフロー表'!Y10)</f>
        <v>0</v>
      </c>
      <c r="Z30" s="99">
        <f>IF(Z10="",0-'キャッシュフロー表'!Z10,Z10-'キャッシュフロー表'!Z10)</f>
        <v>0</v>
      </c>
      <c r="AA30" s="100">
        <f>IF(AA10="",0-'キャッシュフロー表'!AA10,AA10-'キャッシュフロー表'!AA10)</f>
        <v>0</v>
      </c>
    </row>
    <row r="31" spans="1:27" ht="13.5">
      <c r="A31" s="225"/>
      <c r="B31" s="11" t="s">
        <v>10</v>
      </c>
      <c r="C31" s="103">
        <f>C11-'キャッシュフロー表'!C11</f>
        <v>300</v>
      </c>
      <c r="D31" s="103">
        <f>D11-'キャッシュフロー表'!D11</f>
        <v>400</v>
      </c>
      <c r="E31" s="103">
        <f>E11-'キャッシュフロー表'!E11</f>
        <v>400</v>
      </c>
      <c r="F31" s="103">
        <f>F11-'キャッシュフロー表'!F11</f>
        <v>400</v>
      </c>
      <c r="G31" s="103">
        <f>G11-'キャッシュフロー表'!G11</f>
        <v>400</v>
      </c>
      <c r="H31" s="103">
        <f>H11-'キャッシュフロー表'!H11</f>
        <v>0</v>
      </c>
      <c r="I31" s="103">
        <f>I11-'キャッシュフロー表'!I11</f>
        <v>0</v>
      </c>
      <c r="J31" s="103">
        <f>J11-'キャッシュフロー表'!J11</f>
        <v>0</v>
      </c>
      <c r="K31" s="103">
        <f>K11-'キャッシュフロー表'!K11</f>
        <v>0</v>
      </c>
      <c r="L31" s="103">
        <f>L11-'キャッシュフロー表'!L11</f>
        <v>0</v>
      </c>
      <c r="M31" s="103">
        <f>M11-'キャッシュフロー表'!M11</f>
        <v>0</v>
      </c>
      <c r="N31" s="103">
        <f>N11-'キャッシュフロー表'!N11</f>
        <v>0</v>
      </c>
      <c r="O31" s="103">
        <f>O11-'キャッシュフロー表'!O11</f>
        <v>0</v>
      </c>
      <c r="P31" s="103">
        <f>P11-'キャッシュフロー表'!P11</f>
        <v>0</v>
      </c>
      <c r="Q31" s="103">
        <f>Q11-'キャッシュフロー表'!Q11</f>
        <v>0</v>
      </c>
      <c r="R31" s="103">
        <f>R11-'キャッシュフロー表'!R11</f>
        <v>0</v>
      </c>
      <c r="S31" s="103">
        <f>S11-'キャッシュフロー表'!S11</f>
        <v>0</v>
      </c>
      <c r="T31" s="103">
        <f>T11-'キャッシュフロー表'!T11</f>
        <v>0</v>
      </c>
      <c r="U31" s="103">
        <f>U11-'キャッシュフロー表'!U11</f>
        <v>0</v>
      </c>
      <c r="V31" s="103">
        <f>V11-'キャッシュフロー表'!V11</f>
        <v>0</v>
      </c>
      <c r="W31" s="103">
        <f>W11-'キャッシュフロー表'!W11</f>
        <v>0</v>
      </c>
      <c r="X31" s="103">
        <f>X11-'キャッシュフロー表'!X11</f>
        <v>0</v>
      </c>
      <c r="Y31" s="103">
        <f>Y11-'キャッシュフロー表'!Y11</f>
        <v>0</v>
      </c>
      <c r="Z31" s="103">
        <f>Z11-'キャッシュフロー表'!Z11</f>
        <v>0</v>
      </c>
      <c r="AA31" s="104">
        <f>AA11-'キャッシュフロー表'!AA11</f>
        <v>0</v>
      </c>
    </row>
    <row r="32" spans="1:27" ht="13.5">
      <c r="A32" s="225" t="s">
        <v>31</v>
      </c>
      <c r="B32" s="2" t="s">
        <v>11</v>
      </c>
      <c r="C32" s="99">
        <f>C12-'キャッシュフロー表'!C12</f>
        <v>0</v>
      </c>
      <c r="D32" s="99">
        <f>D12-'キャッシュフロー表'!D12</f>
        <v>0</v>
      </c>
      <c r="E32" s="99">
        <f>E12-'キャッシュフロー表'!E12</f>
        <v>0</v>
      </c>
      <c r="F32" s="99">
        <f>F12-'キャッシュフロー表'!F12</f>
        <v>0</v>
      </c>
      <c r="G32" s="99">
        <f>G12-'キャッシュフロー表'!G12</f>
        <v>0</v>
      </c>
      <c r="H32" s="99">
        <f>H12-'キャッシュフロー表'!H12</f>
        <v>0</v>
      </c>
      <c r="I32" s="99">
        <f>I12-'キャッシュフロー表'!I12</f>
        <v>0</v>
      </c>
      <c r="J32" s="99">
        <f>J12-'キャッシュフロー表'!J12</f>
        <v>0</v>
      </c>
      <c r="K32" s="99">
        <f>K12-'キャッシュフロー表'!K12</f>
        <v>0</v>
      </c>
      <c r="L32" s="99">
        <f>L12-'キャッシュフロー表'!L12</f>
        <v>0</v>
      </c>
      <c r="M32" s="99">
        <f>M12-'キャッシュフロー表'!M12</f>
        <v>0</v>
      </c>
      <c r="N32" s="99">
        <f>N12-'キャッシュフロー表'!N12</f>
        <v>0</v>
      </c>
      <c r="O32" s="99">
        <f>O12-'キャッシュフロー表'!O12</f>
        <v>0</v>
      </c>
      <c r="P32" s="99">
        <f>P12-'キャッシュフロー表'!P12</f>
        <v>0</v>
      </c>
      <c r="Q32" s="99">
        <f>Q12-'キャッシュフロー表'!Q12</f>
        <v>0</v>
      </c>
      <c r="R32" s="99">
        <f>R12-'キャッシュフロー表'!R12</f>
        <v>0</v>
      </c>
      <c r="S32" s="99">
        <f>S12-'キャッシュフロー表'!S12</f>
        <v>0</v>
      </c>
      <c r="T32" s="99">
        <f>T12-'キャッシュフロー表'!T12</f>
        <v>0</v>
      </c>
      <c r="U32" s="99">
        <f>U12-'キャッシュフロー表'!U12</f>
        <v>0</v>
      </c>
      <c r="V32" s="99">
        <f>V12-'キャッシュフロー表'!V12</f>
        <v>0</v>
      </c>
      <c r="W32" s="99">
        <f>W12-'キャッシュフロー表'!W12</f>
        <v>0</v>
      </c>
      <c r="X32" s="99">
        <f>X12-'キャッシュフロー表'!X12</f>
        <v>0</v>
      </c>
      <c r="Y32" s="99">
        <f>Y12-'キャッシュフロー表'!Y12</f>
        <v>0</v>
      </c>
      <c r="Z32" s="99">
        <f>Z12-'キャッシュフロー表'!Z12</f>
        <v>0</v>
      </c>
      <c r="AA32" s="100">
        <f>AA12-'キャッシュフロー表'!AA12</f>
        <v>0</v>
      </c>
    </row>
    <row r="33" spans="1:28" ht="13.5">
      <c r="A33" s="225"/>
      <c r="B33" s="2" t="s">
        <v>13</v>
      </c>
      <c r="C33" s="99">
        <f>C13-'キャッシュフロー表'!C13</f>
        <v>0</v>
      </c>
      <c r="D33" s="99">
        <f>D13-'キャッシュフロー表'!D13</f>
        <v>0</v>
      </c>
      <c r="E33" s="99">
        <f>E13-'キャッシュフロー表'!E13</f>
        <v>17</v>
      </c>
      <c r="F33" s="99">
        <f>F13-'キャッシュフロー表'!F13</f>
        <v>17</v>
      </c>
      <c r="G33" s="99">
        <f>G13-'キャッシュフロー表'!G13</f>
        <v>29</v>
      </c>
      <c r="H33" s="99">
        <f>H13-'キャッシュフロー表'!H13</f>
        <v>21</v>
      </c>
      <c r="I33" s="99">
        <f>I13-'キャッシュフロー表'!I13</f>
        <v>0</v>
      </c>
      <c r="J33" s="99">
        <f>J13-'キャッシュフロー表'!J13</f>
        <v>0</v>
      </c>
      <c r="K33" s="99">
        <f>K13-'キャッシュフロー表'!K13</f>
        <v>0</v>
      </c>
      <c r="L33" s="99">
        <f>L13-'キャッシュフロー表'!L13</f>
        <v>0</v>
      </c>
      <c r="M33" s="99">
        <f>M13-'キャッシュフロー表'!M13</f>
        <v>0</v>
      </c>
      <c r="N33" s="99">
        <f>N13-'キャッシュフロー表'!N13</f>
        <v>0</v>
      </c>
      <c r="O33" s="99">
        <f>O13-'キャッシュフロー表'!O13</f>
        <v>0</v>
      </c>
      <c r="P33" s="99">
        <f>P13-'キャッシュフロー表'!P13</f>
        <v>0</v>
      </c>
      <c r="Q33" s="99">
        <f>Q13-'キャッシュフロー表'!Q13</f>
        <v>0</v>
      </c>
      <c r="R33" s="99">
        <f>R13-'キャッシュフロー表'!R13</f>
        <v>0</v>
      </c>
      <c r="S33" s="99">
        <f>S13-'キャッシュフロー表'!S13</f>
        <v>0</v>
      </c>
      <c r="T33" s="99">
        <f>T13-'キャッシュフロー表'!T13</f>
        <v>0</v>
      </c>
      <c r="U33" s="99">
        <f>U13-'キャッシュフロー表'!U13</f>
        <v>0</v>
      </c>
      <c r="V33" s="99">
        <f>V13-'キャッシュフロー表'!V13</f>
        <v>0</v>
      </c>
      <c r="W33" s="99">
        <f>W13-'キャッシュフロー表'!W13</f>
        <v>0</v>
      </c>
      <c r="X33" s="99">
        <f>X13-'キャッシュフロー表'!X13</f>
        <v>0</v>
      </c>
      <c r="Y33" s="99">
        <f>Y13-'キャッシュフロー表'!Y13</f>
        <v>0</v>
      </c>
      <c r="Z33" s="99">
        <f>Z13-'キャッシュフロー表'!Z13</f>
        <v>0</v>
      </c>
      <c r="AA33" s="100">
        <f>AA13-'キャッシュフロー表'!AA13</f>
        <v>0</v>
      </c>
      <c r="AB33" s="6"/>
    </row>
    <row r="34" spans="1:27" ht="13.5">
      <c r="A34" s="225"/>
      <c r="B34" s="2" t="s">
        <v>12</v>
      </c>
      <c r="C34" s="99">
        <f>C14-'キャッシュフロー表'!C14</f>
        <v>0</v>
      </c>
      <c r="D34" s="99">
        <f>D14-'キャッシュフロー表'!D14</f>
        <v>0</v>
      </c>
      <c r="E34" s="99">
        <f>E14-'キャッシュフロー表'!E14</f>
        <v>0</v>
      </c>
      <c r="F34" s="99">
        <f>F14-'キャッシュフロー表'!F14</f>
        <v>0</v>
      </c>
      <c r="G34" s="99">
        <f>G14-'キャッシュフロー表'!G14</f>
        <v>0</v>
      </c>
      <c r="H34" s="99">
        <f>H14-'キャッシュフロー表'!H14</f>
        <v>0</v>
      </c>
      <c r="I34" s="99">
        <f>I14-'キャッシュフロー表'!I14</f>
        <v>0</v>
      </c>
      <c r="J34" s="99">
        <f>J14-'キャッシュフロー表'!J14</f>
        <v>0</v>
      </c>
      <c r="K34" s="99">
        <f>K14-'キャッシュフロー表'!K14</f>
        <v>0</v>
      </c>
      <c r="L34" s="99">
        <f>L14-'キャッシュフロー表'!L14</f>
        <v>0</v>
      </c>
      <c r="M34" s="99">
        <f>M14-'キャッシュフロー表'!M14</f>
        <v>0</v>
      </c>
      <c r="N34" s="99">
        <f>N14-'キャッシュフロー表'!N14</f>
        <v>0</v>
      </c>
      <c r="O34" s="99">
        <f>O14-'キャッシュフロー表'!O14</f>
        <v>0</v>
      </c>
      <c r="P34" s="99">
        <f>P14-'キャッシュフロー表'!P14</f>
        <v>0</v>
      </c>
      <c r="Q34" s="99">
        <f>Q14-'キャッシュフロー表'!Q14</f>
        <v>0</v>
      </c>
      <c r="R34" s="99">
        <f>R14-'キャッシュフロー表'!R14</f>
        <v>0</v>
      </c>
      <c r="S34" s="99">
        <f>S14-'キャッシュフロー表'!S14</f>
        <v>0</v>
      </c>
      <c r="T34" s="99">
        <f>T14-'キャッシュフロー表'!T14</f>
        <v>0</v>
      </c>
      <c r="U34" s="99">
        <f>U14-'キャッシュフロー表'!U14</f>
        <v>0</v>
      </c>
      <c r="V34" s="99">
        <f>V14-'キャッシュフロー表'!V14</f>
        <v>0</v>
      </c>
      <c r="W34" s="99">
        <f>W14-'キャッシュフロー表'!W14</f>
        <v>0</v>
      </c>
      <c r="X34" s="99">
        <f>X14-'キャッシュフロー表'!X14</f>
        <v>0</v>
      </c>
      <c r="Y34" s="99">
        <f>Y14-'キャッシュフロー表'!Y14</f>
        <v>0</v>
      </c>
      <c r="Z34" s="99">
        <f>Z14-'キャッシュフロー表'!Z14</f>
        <v>0</v>
      </c>
      <c r="AA34" s="100">
        <f>AA14-'キャッシュフロー表'!AA14</f>
        <v>0</v>
      </c>
    </row>
    <row r="35" spans="1:28" ht="13.5">
      <c r="A35" s="225"/>
      <c r="B35" s="2" t="s">
        <v>14</v>
      </c>
      <c r="C35" s="99">
        <f>C15-'キャッシュフロー表'!C15</f>
        <v>9</v>
      </c>
      <c r="D35" s="99">
        <f>D15-'キャッシュフロー表'!D15</f>
        <v>25</v>
      </c>
      <c r="E35" s="99">
        <f>E15-'キャッシュフロー表'!E15</f>
        <v>23</v>
      </c>
      <c r="F35" s="99">
        <f>F15-'キャッシュフロー表'!F15</f>
        <v>32</v>
      </c>
      <c r="G35" s="99">
        <f>G15-'キャッシュフロー表'!G15</f>
        <v>40</v>
      </c>
      <c r="H35" s="99">
        <f>H15-'キャッシュフロー表'!H15</f>
        <v>24</v>
      </c>
      <c r="I35" s="99">
        <f>I15-'キャッシュフロー表'!I15</f>
        <v>0</v>
      </c>
      <c r="J35" s="99">
        <f>J15-'キャッシュフロー表'!J15</f>
        <v>0</v>
      </c>
      <c r="K35" s="99">
        <f>K15-'キャッシュフロー表'!K15</f>
        <v>0</v>
      </c>
      <c r="L35" s="99">
        <f>L15-'キャッシュフロー表'!L15</f>
        <v>0</v>
      </c>
      <c r="M35" s="99">
        <f>M15-'キャッシュフロー表'!M15</f>
        <v>0</v>
      </c>
      <c r="N35" s="99">
        <f>N15-'キャッシュフロー表'!N15</f>
        <v>0</v>
      </c>
      <c r="O35" s="99">
        <f>O15-'キャッシュフロー表'!O15</f>
        <v>0</v>
      </c>
      <c r="P35" s="99">
        <f>P15-'キャッシュフロー表'!P15</f>
        <v>0</v>
      </c>
      <c r="Q35" s="99">
        <f>Q15-'キャッシュフロー表'!Q15</f>
        <v>0</v>
      </c>
      <c r="R35" s="99">
        <f>R15-'キャッシュフロー表'!R15</f>
        <v>0</v>
      </c>
      <c r="S35" s="99">
        <f>S15-'キャッシュフロー表'!S15</f>
        <v>0</v>
      </c>
      <c r="T35" s="99">
        <f>T15-'キャッシュフロー表'!T15</f>
        <v>0</v>
      </c>
      <c r="U35" s="99">
        <f>U15-'キャッシュフロー表'!U15</f>
        <v>0</v>
      </c>
      <c r="V35" s="99">
        <f>V15-'キャッシュフロー表'!V15</f>
        <v>0</v>
      </c>
      <c r="W35" s="99">
        <f>W15-'キャッシュフロー表'!W15</f>
        <v>0</v>
      </c>
      <c r="X35" s="99">
        <f>X15-'キャッシュフロー表'!X15</f>
        <v>0</v>
      </c>
      <c r="Y35" s="99">
        <f>Y15-'キャッシュフロー表'!Y15</f>
        <v>0</v>
      </c>
      <c r="Z35" s="99">
        <f>Z15-'キャッシュフロー表'!Z15</f>
        <v>0</v>
      </c>
      <c r="AA35" s="100">
        <f>AA15-'キャッシュフロー表'!AA15</f>
        <v>0</v>
      </c>
      <c r="AB35" s="6"/>
    </row>
    <row r="36" spans="1:27" ht="13.5">
      <c r="A36" s="225"/>
      <c r="B36" s="2" t="s">
        <v>26</v>
      </c>
      <c r="C36" s="99">
        <f>C16-'キャッシュフロー表'!C16</f>
        <v>0</v>
      </c>
      <c r="D36" s="99">
        <f>D16-'キャッシュフロー表'!D16</f>
        <v>0</v>
      </c>
      <c r="E36" s="99">
        <f>E16-'キャッシュフロー表'!E16</f>
        <v>0</v>
      </c>
      <c r="F36" s="99">
        <f>F16-'キャッシュフロー表'!F16</f>
        <v>0</v>
      </c>
      <c r="G36" s="99">
        <f>G16-'キャッシュフロー表'!G16</f>
        <v>0</v>
      </c>
      <c r="H36" s="99">
        <f>H16-'キャッシュフロー表'!H16</f>
        <v>0</v>
      </c>
      <c r="I36" s="99">
        <f>I16-'キャッシュフロー表'!I16</f>
        <v>0</v>
      </c>
      <c r="J36" s="99">
        <f>J16-'キャッシュフロー表'!J16</f>
        <v>0</v>
      </c>
      <c r="K36" s="99">
        <f>K16-'キャッシュフロー表'!K16</f>
        <v>0</v>
      </c>
      <c r="L36" s="99">
        <f>L16-'キャッシュフロー表'!L16</f>
        <v>0</v>
      </c>
      <c r="M36" s="99">
        <f>M16-'キャッシュフロー表'!M16</f>
        <v>0</v>
      </c>
      <c r="N36" s="101">
        <f>N16-'キャッシュフロー表'!N16</f>
        <v>0</v>
      </c>
      <c r="O36" s="99">
        <f>O16-'キャッシュフロー表'!O16</f>
        <v>0</v>
      </c>
      <c r="P36" s="99">
        <f>P16-'キャッシュフロー表'!P16</f>
        <v>0</v>
      </c>
      <c r="Q36" s="101">
        <f>Q16-'キャッシュフロー表'!Q16</f>
        <v>0</v>
      </c>
      <c r="R36" s="99">
        <f>R16-'キャッシュフロー表'!R16</f>
        <v>0</v>
      </c>
      <c r="S36" s="99">
        <f>S16-'キャッシュフロー表'!S16</f>
        <v>0</v>
      </c>
      <c r="T36" s="101">
        <f>T16-'キャッシュフロー表'!T16</f>
        <v>0</v>
      </c>
      <c r="U36" s="99">
        <f>U16-'キャッシュフロー表'!U16</f>
        <v>0</v>
      </c>
      <c r="V36" s="99">
        <f>V16-'キャッシュフロー表'!V16</f>
        <v>0</v>
      </c>
      <c r="W36" s="101">
        <f>W16-'キャッシュフロー表'!W16</f>
        <v>0</v>
      </c>
      <c r="X36" s="99">
        <f>X16-'キャッシュフロー表'!X16</f>
        <v>0</v>
      </c>
      <c r="Y36" s="99">
        <f>Y16-'キャッシュフロー表'!Y16</f>
        <v>0</v>
      </c>
      <c r="Z36" s="101">
        <f>Z16-'キャッシュフロー表'!Z16</f>
        <v>0</v>
      </c>
      <c r="AA36" s="100">
        <f>AA16-'キャッシュフロー表'!AA16</f>
        <v>0</v>
      </c>
    </row>
    <row r="37" spans="1:27" ht="13.5">
      <c r="A37" s="225"/>
      <c r="B37" s="11" t="s">
        <v>15</v>
      </c>
      <c r="C37" s="105">
        <f>C17-'キャッシュフロー表'!C17</f>
        <v>9</v>
      </c>
      <c r="D37" s="105">
        <f>D17-'キャッシュフロー表'!D17</f>
        <v>25</v>
      </c>
      <c r="E37" s="105">
        <f>E17-'キャッシュフロー表'!E17</f>
        <v>40</v>
      </c>
      <c r="F37" s="105">
        <f>F17-'キャッシュフロー表'!F17</f>
        <v>49</v>
      </c>
      <c r="G37" s="105">
        <f>G17-'キャッシュフロー表'!G17</f>
        <v>69</v>
      </c>
      <c r="H37" s="105">
        <f>H17-'キャッシュフロー表'!H17</f>
        <v>45</v>
      </c>
      <c r="I37" s="105">
        <f>I17-'キャッシュフロー表'!I17</f>
        <v>0</v>
      </c>
      <c r="J37" s="105">
        <f>J17-'キャッシュフロー表'!J17</f>
        <v>0</v>
      </c>
      <c r="K37" s="105">
        <f>K17-'キャッシュフロー表'!K17</f>
        <v>0</v>
      </c>
      <c r="L37" s="105">
        <f>L17-'キャッシュフロー表'!L17</f>
        <v>0</v>
      </c>
      <c r="M37" s="105">
        <f>M17-'キャッシュフロー表'!M17</f>
        <v>0</v>
      </c>
      <c r="N37" s="105">
        <f>N17-'キャッシュフロー表'!N17</f>
        <v>0</v>
      </c>
      <c r="O37" s="105">
        <f>O17-'キャッシュフロー表'!O17</f>
        <v>0</v>
      </c>
      <c r="P37" s="105">
        <f>P17-'キャッシュフロー表'!P17</f>
        <v>0</v>
      </c>
      <c r="Q37" s="105">
        <f>Q17-'キャッシュフロー表'!Q17</f>
        <v>0</v>
      </c>
      <c r="R37" s="105">
        <f>R17-'キャッシュフロー表'!R17</f>
        <v>0</v>
      </c>
      <c r="S37" s="105">
        <f>S17-'キャッシュフロー表'!S17</f>
        <v>0</v>
      </c>
      <c r="T37" s="105">
        <f>T17-'キャッシュフロー表'!T17</f>
        <v>0</v>
      </c>
      <c r="U37" s="105">
        <f>U17-'キャッシュフロー表'!U17</f>
        <v>0</v>
      </c>
      <c r="V37" s="105">
        <f>V17-'キャッシュフロー表'!V17</f>
        <v>0</v>
      </c>
      <c r="W37" s="105">
        <f>W17-'キャッシュフロー表'!W17</f>
        <v>0</v>
      </c>
      <c r="X37" s="105">
        <f>X17-'キャッシュフロー表'!X17</f>
        <v>0</v>
      </c>
      <c r="Y37" s="105">
        <f>Y17-'キャッシュフロー表'!Y17</f>
        <v>0</v>
      </c>
      <c r="Z37" s="105">
        <f>Z17-'キャッシュフロー表'!Z17</f>
        <v>0</v>
      </c>
      <c r="AA37" s="106">
        <f>AA17-'キャッシュフロー表'!AA17</f>
        <v>0</v>
      </c>
    </row>
    <row r="38" spans="1:27" ht="13.5">
      <c r="A38" s="226" t="s">
        <v>16</v>
      </c>
      <c r="B38" s="226"/>
      <c r="C38" s="107">
        <f>C18-'キャッシュフロー表'!C18</f>
        <v>291</v>
      </c>
      <c r="D38" s="108">
        <f>D18-'キャッシュフロー表'!D18</f>
        <v>375</v>
      </c>
      <c r="E38" s="108">
        <f>E18-'キャッシュフロー表'!E18</f>
        <v>360</v>
      </c>
      <c r="F38" s="108">
        <f>F18-'キャッシュフロー表'!F18</f>
        <v>351</v>
      </c>
      <c r="G38" s="108">
        <f>G18-'キャッシュフロー表'!G18</f>
        <v>331</v>
      </c>
      <c r="H38" s="108">
        <f>H18-'キャッシュフロー表'!H18</f>
        <v>-45</v>
      </c>
      <c r="I38" s="108">
        <f>I18-'キャッシュフロー表'!I18</f>
        <v>0</v>
      </c>
      <c r="J38" s="108">
        <f>J18-'キャッシュフロー表'!J18</f>
        <v>0</v>
      </c>
      <c r="K38" s="108">
        <f>K18-'キャッシュフロー表'!K18</f>
        <v>0</v>
      </c>
      <c r="L38" s="108">
        <f>L18-'キャッシュフロー表'!L18</f>
        <v>0</v>
      </c>
      <c r="M38" s="108">
        <f>M18-'キャッシュフロー表'!M18</f>
        <v>0</v>
      </c>
      <c r="N38" s="108">
        <f>N18-'キャッシュフロー表'!N18</f>
        <v>0</v>
      </c>
      <c r="O38" s="108">
        <f>O18-'キャッシュフロー表'!O18</f>
        <v>0</v>
      </c>
      <c r="P38" s="108">
        <f>P18-'キャッシュフロー表'!P18</f>
        <v>0</v>
      </c>
      <c r="Q38" s="108">
        <f>Q18-'キャッシュフロー表'!Q18</f>
        <v>0</v>
      </c>
      <c r="R38" s="108">
        <f>R18-'キャッシュフロー表'!R18</f>
        <v>0</v>
      </c>
      <c r="S38" s="108">
        <f>S18-'キャッシュフロー表'!S18</f>
        <v>0</v>
      </c>
      <c r="T38" s="108">
        <f>T18-'キャッシュフロー表'!T18</f>
        <v>0</v>
      </c>
      <c r="U38" s="108">
        <f>U18-'キャッシュフロー表'!U18</f>
        <v>0</v>
      </c>
      <c r="V38" s="108">
        <f>V18-'キャッシュフロー表'!V18</f>
        <v>0</v>
      </c>
      <c r="W38" s="108">
        <f>W18-'キャッシュフロー表'!W18</f>
        <v>0</v>
      </c>
      <c r="X38" s="108">
        <f>X18-'キャッシュフロー表'!X18</f>
        <v>0</v>
      </c>
      <c r="Y38" s="108">
        <f>Y18-'キャッシュフロー表'!Y18</f>
        <v>0</v>
      </c>
      <c r="Z38" s="108">
        <f>Z18-'キャッシュフロー表'!Z18</f>
        <v>0</v>
      </c>
      <c r="AA38" s="109">
        <f>AA18-'キャッシュフロー表'!AA18</f>
        <v>0</v>
      </c>
    </row>
    <row r="39" spans="1:27" ht="13.5">
      <c r="A39" s="227" t="s">
        <v>17</v>
      </c>
      <c r="B39" s="227"/>
      <c r="C39" s="44">
        <f>C38</f>
        <v>291</v>
      </c>
      <c r="D39" s="45">
        <f aca="true" t="shared" si="5" ref="D39:AA39">C39+D38</f>
        <v>666</v>
      </c>
      <c r="E39" s="45">
        <f t="shared" si="5"/>
        <v>1026</v>
      </c>
      <c r="F39" s="45">
        <f t="shared" si="5"/>
        <v>1377</v>
      </c>
      <c r="G39" s="45">
        <f t="shared" si="5"/>
        <v>1708</v>
      </c>
      <c r="H39" s="45">
        <f t="shared" si="5"/>
        <v>1663</v>
      </c>
      <c r="I39" s="45">
        <f t="shared" si="5"/>
        <v>1663</v>
      </c>
      <c r="J39" s="45">
        <f t="shared" si="5"/>
        <v>1663</v>
      </c>
      <c r="K39" s="45">
        <f t="shared" si="5"/>
        <v>1663</v>
      </c>
      <c r="L39" s="45">
        <f t="shared" si="5"/>
        <v>1663</v>
      </c>
      <c r="M39" s="45">
        <f t="shared" si="5"/>
        <v>1663</v>
      </c>
      <c r="N39" s="45">
        <f t="shared" si="5"/>
        <v>1663</v>
      </c>
      <c r="O39" s="45">
        <f t="shared" si="5"/>
        <v>1663</v>
      </c>
      <c r="P39" s="45">
        <f t="shared" si="5"/>
        <v>1663</v>
      </c>
      <c r="Q39" s="45">
        <f t="shared" si="5"/>
        <v>1663</v>
      </c>
      <c r="R39" s="45">
        <f t="shared" si="5"/>
        <v>1663</v>
      </c>
      <c r="S39" s="45">
        <f t="shared" si="5"/>
        <v>1663</v>
      </c>
      <c r="T39" s="45">
        <f t="shared" si="5"/>
        <v>1663</v>
      </c>
      <c r="U39" s="45">
        <f t="shared" si="5"/>
        <v>1663</v>
      </c>
      <c r="V39" s="45">
        <f t="shared" si="5"/>
        <v>1663</v>
      </c>
      <c r="W39" s="45">
        <f t="shared" si="5"/>
        <v>1663</v>
      </c>
      <c r="X39" s="45">
        <f t="shared" si="5"/>
        <v>1663</v>
      </c>
      <c r="Y39" s="45">
        <f t="shared" si="5"/>
        <v>1663</v>
      </c>
      <c r="Z39" s="45">
        <f t="shared" si="5"/>
        <v>1663</v>
      </c>
      <c r="AA39" s="46">
        <f t="shared" si="5"/>
        <v>1663</v>
      </c>
    </row>
  </sheetData>
  <sheetProtection/>
  <mergeCells count="14">
    <mergeCell ref="A19:B19"/>
    <mergeCell ref="A2:B2"/>
    <mergeCell ref="A3:A5"/>
    <mergeCell ref="A6:B6"/>
    <mergeCell ref="A7:A11"/>
    <mergeCell ref="A12:A17"/>
    <mergeCell ref="A18:B18"/>
    <mergeCell ref="A39:B39"/>
    <mergeCell ref="A22:B22"/>
    <mergeCell ref="A23:A25"/>
    <mergeCell ref="A26:B26"/>
    <mergeCell ref="A27:A31"/>
    <mergeCell ref="A32:A37"/>
    <mergeCell ref="A38:B38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selection activeCell="H35" sqref="H35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spans="1:27" ht="15" customHeight="1">
      <c r="A1" t="s">
        <v>145</v>
      </c>
      <c r="AA1" s="56" t="s">
        <v>27</v>
      </c>
    </row>
    <row r="2" spans="1:27" ht="13.5">
      <c r="A2" s="223" t="s">
        <v>18</v>
      </c>
      <c r="B2" s="223"/>
      <c r="C2" s="13">
        <f>'キャッシュフロー表'!C2</f>
        <v>2024</v>
      </c>
      <c r="D2" s="14">
        <f>'キャッシュフロー表'!D2</f>
        <v>2025</v>
      </c>
      <c r="E2" s="14">
        <f>'キャッシュフロー表'!E2</f>
        <v>2026</v>
      </c>
      <c r="F2" s="14">
        <f>'キャッシュフロー表'!F2</f>
        <v>2027</v>
      </c>
      <c r="G2" s="14">
        <f>'キャッシュフロー表'!G2</f>
        <v>2028</v>
      </c>
      <c r="H2" s="14">
        <f>'キャッシュフロー表'!H2</f>
        <v>2029</v>
      </c>
      <c r="I2" s="14">
        <f>'キャッシュフロー表'!I2</f>
        <v>2030</v>
      </c>
      <c r="J2" s="14">
        <f>'キャッシュフロー表'!J2</f>
        <v>2031</v>
      </c>
      <c r="K2" s="14">
        <f>'キャッシュフロー表'!K2</f>
        <v>2032</v>
      </c>
      <c r="L2" s="14">
        <f>'キャッシュフロー表'!L2</f>
        <v>2033</v>
      </c>
      <c r="M2" s="14">
        <f>'キャッシュフロー表'!M2</f>
        <v>2034</v>
      </c>
      <c r="N2" s="14">
        <f>'キャッシュフロー表'!N2</f>
        <v>2035</v>
      </c>
      <c r="O2" s="14">
        <f>'キャッシュフロー表'!O2</f>
        <v>2036</v>
      </c>
      <c r="P2" s="14">
        <f>'キャッシュフロー表'!P2</f>
        <v>2037</v>
      </c>
      <c r="Q2" s="14">
        <f>'キャッシュフロー表'!Q2</f>
        <v>2038</v>
      </c>
      <c r="R2" s="14">
        <f>'キャッシュフロー表'!R2</f>
        <v>2039</v>
      </c>
      <c r="S2" s="14">
        <f>'キャッシュフロー表'!S2</f>
        <v>2040</v>
      </c>
      <c r="T2" s="14">
        <f>'キャッシュフロー表'!T2</f>
        <v>2041</v>
      </c>
      <c r="U2" s="14">
        <f>'キャッシュフロー表'!U2</f>
        <v>2042</v>
      </c>
      <c r="V2" s="14">
        <f>'キャッシュフロー表'!V2</f>
        <v>2043</v>
      </c>
      <c r="W2" s="14">
        <f>'キャッシュフロー表'!W2</f>
        <v>2044</v>
      </c>
      <c r="X2" s="14">
        <f>'キャッシュフロー表'!X2</f>
        <v>2045</v>
      </c>
      <c r="Y2" s="14">
        <f>'キャッシュフロー表'!Y2</f>
        <v>2046</v>
      </c>
      <c r="Z2" s="14">
        <f>'キャッシュフロー表'!Z2</f>
        <v>2047</v>
      </c>
      <c r="AA2" s="48">
        <f>'キャッシュフロー表'!AA2</f>
        <v>2048</v>
      </c>
    </row>
    <row r="3" spans="1:27" ht="13.5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3.5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3.5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52" customFormat="1" ht="21" customHeight="1">
      <c r="A6" s="241" t="s">
        <v>21</v>
      </c>
      <c r="B6" s="241"/>
      <c r="C6" s="49"/>
      <c r="D6" s="50" t="s">
        <v>5</v>
      </c>
      <c r="E6" s="50" t="s">
        <v>4</v>
      </c>
      <c r="F6" s="50" t="s">
        <v>3</v>
      </c>
      <c r="G6" s="50"/>
      <c r="H6" s="50"/>
      <c r="I6" s="50"/>
      <c r="J6" s="50"/>
      <c r="K6" s="50"/>
      <c r="L6" s="50"/>
      <c r="M6" s="50" t="s">
        <v>25</v>
      </c>
      <c r="N6" s="50" t="s">
        <v>5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1"/>
    </row>
    <row r="7" spans="1:28" ht="13.5">
      <c r="A7" s="225" t="s">
        <v>30</v>
      </c>
      <c r="B7" s="1" t="s">
        <v>7</v>
      </c>
      <c r="C7" s="3">
        <f>IF('キャッシュフロー表'!C7="","",'キャッシュフロー表'!C7)</f>
      </c>
      <c r="D7" s="3">
        <f>IF('キャッシュフロー表'!D7="","",'キャッシュフロー表'!D7)</f>
      </c>
      <c r="E7" s="3">
        <f>IF('キャッシュフロー表'!E7="","",'キャッシュフロー表'!E7)</f>
      </c>
      <c r="F7" s="3">
        <f>IF('キャッシュフロー表'!F7="","",'キャッシュフロー表'!F7)</f>
      </c>
      <c r="G7" s="3">
        <f>IF('キャッシュフロー表'!G7="","",'キャッシュフロー表'!G7)</f>
        <v>220</v>
      </c>
      <c r="H7" s="3">
        <f>IF('キャッシュフロー表'!H7="","",'キャッシュフロー表'!H7)</f>
        <v>220</v>
      </c>
      <c r="I7" s="3">
        <f>IF('キャッシュフロー表'!I7="","",'キャッシュフロー表'!I7)</f>
        <v>220</v>
      </c>
      <c r="J7" s="3">
        <f>IF('キャッシュフロー表'!J7="","",'キャッシュフロー表'!J7)</f>
        <v>220</v>
      </c>
      <c r="K7" s="3">
        <f>IF('キャッシュフロー表'!K7="","",'キャッシュフロー表'!K7)</f>
        <v>220</v>
      </c>
      <c r="L7" s="3">
        <f>IF('キャッシュフロー表'!L7="","",'キャッシュフロー表'!L7)</f>
        <v>220</v>
      </c>
      <c r="M7" s="3">
        <f>IF('キャッシュフロー表'!M7="","",'キャッシュフロー表'!M7)</f>
        <v>220</v>
      </c>
      <c r="N7" s="3">
        <f>IF('キャッシュフロー表'!N7="","",'キャッシュフロー表'!N7)</f>
        <v>220</v>
      </c>
      <c r="O7" s="3">
        <f>IF('キャッシュフロー表'!O7="","",'キャッシュフロー表'!O7)</f>
        <v>220</v>
      </c>
      <c r="P7" s="3">
        <f>IF('キャッシュフロー表'!P7="","",'キャッシュフロー表'!P7)</f>
        <v>220</v>
      </c>
      <c r="Q7" s="3">
        <f>IF('キャッシュフロー表'!Q7="","",'キャッシュフロー表'!Q7)</f>
        <v>220</v>
      </c>
      <c r="R7" s="3">
        <f>IF('キャッシュフロー表'!R7="","",'キャッシュフロー表'!R7)</f>
        <v>220</v>
      </c>
      <c r="S7" s="3">
        <f>IF('キャッシュフロー表'!S7="","",'キャッシュフロー表'!S7)</f>
        <v>220</v>
      </c>
      <c r="T7" s="3">
        <f>IF('キャッシュフロー表'!T7="","",'キャッシュフロー表'!T7)</f>
        <v>220</v>
      </c>
      <c r="U7" s="3">
        <f>IF('キャッシュフロー表'!U7="","",'キャッシュフロー表'!U7)</f>
        <v>220</v>
      </c>
      <c r="V7" s="3">
        <f>IF('キャッシュフロー表'!V7="","",'キャッシュフロー表'!V7)</f>
        <v>220</v>
      </c>
      <c r="W7" s="3">
        <f>IF('キャッシュフロー表'!W7="","",'キャッシュフロー表'!W7)</f>
        <v>220</v>
      </c>
      <c r="X7" s="3">
        <f>IF('キャッシュフロー表'!X7="","",'キャッシュフロー表'!X7)</f>
        <v>220</v>
      </c>
      <c r="Y7" s="3">
        <f>IF('キャッシュフロー表'!Y7="","",'キャッシュフロー表'!Y7)</f>
        <v>220</v>
      </c>
      <c r="Z7" s="3">
        <f>IF('キャッシュフロー表'!Z7="","",'キャッシュフロー表'!Z7)</f>
        <v>220</v>
      </c>
      <c r="AA7" s="4">
        <f>IF('キャッシュフロー表'!AA7="","",'キャッシュフロー表'!AA7)</f>
        <v>220</v>
      </c>
      <c r="AB7" s="6"/>
    </row>
    <row r="8" spans="1:28" ht="13.5">
      <c r="A8" s="225"/>
      <c r="B8" s="2" t="s">
        <v>8</v>
      </c>
      <c r="C8" s="6">
        <f>IF('キャッシュフロー表'!C8="","",'キャッシュフロー表'!C8)</f>
      </c>
      <c r="D8" s="6">
        <f>IF('キャッシュフロー表'!D8="","",'キャッシュフロー表'!D8)</f>
      </c>
      <c r="E8" s="6">
        <f>IF('キャッシュフロー表'!E8="","",'キャッシュフロー表'!E8)</f>
      </c>
      <c r="F8" s="6">
        <f>IF('キャッシュフロー表'!F8="","",'キャッシュフロー表'!F8)</f>
      </c>
      <c r="G8" s="6">
        <f>IF('キャッシュフロー表'!G8="","",'キャッシュフロー表'!G8)</f>
        <v>78</v>
      </c>
      <c r="H8" s="6">
        <f>IF('キャッシュフロー表'!H8="","",'キャッシュフロー表'!H8)</f>
        <v>78</v>
      </c>
      <c r="I8" s="6">
        <f>IF('キャッシュフロー表'!I8="","",'キャッシュフロー表'!I8)</f>
        <v>78</v>
      </c>
      <c r="J8" s="6">
        <f>IF('キャッシュフロー表'!J8="","",'キャッシュフロー表'!J8)</f>
        <v>78</v>
      </c>
      <c r="K8" s="6">
        <f>IF('キャッシュフロー表'!K8="","",'キャッシュフロー表'!K8)</f>
        <v>78</v>
      </c>
      <c r="L8" s="6">
        <f>IF('キャッシュフロー表'!L8="","",'キャッシュフロー表'!L8)</f>
        <v>78</v>
      </c>
      <c r="M8" s="6">
        <f>IF('キャッシュフロー表'!M8="","",'キャッシュフロー表'!M8)</f>
        <v>78</v>
      </c>
      <c r="N8" s="6">
        <f>IF('キャッシュフロー表'!N8="","",'キャッシュフロー表'!N8)</f>
        <v>78</v>
      </c>
      <c r="O8" s="6">
        <f>IF('キャッシュフロー表'!O8="","",'キャッシュフロー表'!O8)</f>
        <v>78</v>
      </c>
      <c r="P8" s="6">
        <f>IF('キャッシュフロー表'!P8="","",'キャッシュフロー表'!P8)</f>
        <v>78</v>
      </c>
      <c r="Q8" s="6">
        <f>IF('キャッシュフロー表'!Q8="","",'キャッシュフロー表'!Q8)</f>
        <v>78</v>
      </c>
      <c r="R8" s="6">
        <f>IF('キャッシュフロー表'!R8="","",'キャッシュフロー表'!R8)</f>
        <v>78</v>
      </c>
      <c r="S8" s="6">
        <f>IF('キャッシュフロー表'!S8="","",'キャッシュフロー表'!S8)</f>
        <v>78</v>
      </c>
      <c r="T8" s="6">
        <f>IF('キャッシュフロー表'!T8="","",'キャッシュフロー表'!T8)</f>
        <v>78</v>
      </c>
      <c r="U8" s="6">
        <f>IF('キャッシュフロー表'!U8="","",'キャッシュフロー表'!U8)</f>
        <v>78</v>
      </c>
      <c r="V8" s="6">
        <f>IF('キャッシュフロー表'!V8="","",'キャッシュフロー表'!V8)</f>
        <v>78</v>
      </c>
      <c r="W8" s="6">
        <f>IF('キャッシュフロー表'!W8="","",'キャッシュフロー表'!W8)</f>
        <v>78</v>
      </c>
      <c r="X8" s="6">
        <f>IF('キャッシュフロー表'!X8="","",'キャッシュフロー表'!X8)</f>
        <v>78</v>
      </c>
      <c r="Y8" s="6">
        <f>IF('キャッシュフロー表'!Y8="","",'キャッシュフロー表'!Y8)</f>
        <v>78</v>
      </c>
      <c r="Z8" s="6">
        <f>IF('キャッシュフロー表'!Z8="","",'キャッシュフロー表'!Z8)</f>
        <v>78</v>
      </c>
      <c r="AA8" s="7">
        <f>IF('キャッシュフロー表'!AA8="","",'キャッシュフロー表'!AA8)</f>
        <v>78</v>
      </c>
      <c r="AB8" s="6"/>
    </row>
    <row r="9" spans="1:27" ht="13.5">
      <c r="A9" s="225"/>
      <c r="B9" s="2" t="s">
        <v>19</v>
      </c>
      <c r="C9" s="6">
        <v>450</v>
      </c>
      <c r="D9" s="47">
        <v>400</v>
      </c>
      <c r="E9" s="47">
        <v>400</v>
      </c>
      <c r="F9" s="47">
        <f>IF('キャッシュフロー表'!F9="","",'キャッシュフロー表'!F9)</f>
      </c>
      <c r="G9" s="47">
        <f>IF('キャッシュフロー表'!G9="","",'キャッシュフロー表'!G9)</f>
      </c>
      <c r="H9" s="6">
        <f>IF('キャッシュフロー表'!H9="","",'キャッシュフロー表'!H9)</f>
      </c>
      <c r="I9" s="6">
        <f>IF('キャッシュフロー表'!I9="","",'キャッシュフロー表'!I9)</f>
      </c>
      <c r="J9" s="6">
        <f>IF('キャッシュフロー表'!J9="","",'キャッシュフロー表'!J9)</f>
      </c>
      <c r="K9" s="6">
        <f>IF('キャッシュフロー表'!K9="","",'キャッシュフロー表'!K9)</f>
      </c>
      <c r="L9" s="6">
        <f>IF('キャッシュフロー表'!L9="","",'キャッシュフロー表'!L9)</f>
      </c>
      <c r="M9" s="6">
        <f>IF('キャッシュフロー表'!M9="","",'キャッシュフロー表'!M9)</f>
      </c>
      <c r="N9" s="6">
        <f>IF('キャッシュフロー表'!N9="","",'キャッシュフロー表'!N9)</f>
      </c>
      <c r="O9" s="6">
        <f>IF('キャッシュフロー表'!O9="","",'キャッシュフロー表'!O9)</f>
      </c>
      <c r="P9" s="6">
        <f>IF('キャッシュフロー表'!P9="","",'キャッシュフロー表'!P9)</f>
      </c>
      <c r="Q9" s="6">
        <f>IF('キャッシュフロー表'!Q9="","",'キャッシュフロー表'!Q9)</f>
      </c>
      <c r="R9" s="6">
        <f>IF('キャッシュフロー表'!R9="","",'キャッシュフロー表'!R9)</f>
      </c>
      <c r="S9" s="6">
        <f>IF('キャッシュフロー表'!S9="","",'キャッシュフロー表'!S9)</f>
      </c>
      <c r="T9" s="6">
        <f>IF('キャッシュフロー表'!T9="","",'キャッシュフロー表'!T9)</f>
      </c>
      <c r="U9" s="6">
        <f>IF('キャッシュフロー表'!U9="","",'キャッシュフロー表'!U9)</f>
      </c>
      <c r="V9" s="6">
        <f>IF('キャッシュフロー表'!V9="","",'キャッシュフロー表'!V9)</f>
      </c>
      <c r="W9" s="6">
        <f>IF('キャッシュフロー表'!W9="","",'キャッシュフロー表'!W9)</f>
      </c>
      <c r="X9" s="6">
        <f>IF('キャッシュフロー表'!X9="","",'キャッシュフロー表'!X9)</f>
      </c>
      <c r="Y9" s="6">
        <f>IF('キャッシュフロー表'!Y9="","",'キャッシュフロー表'!Y9)</f>
      </c>
      <c r="Z9" s="6">
        <f>IF('キャッシュフロー表'!Z9="","",'キャッシュフロー表'!Z9)</f>
      </c>
      <c r="AA9" s="7">
        <f>IF('キャッシュフロー表'!AA9="","",'キャッシュフロー表'!AA9)</f>
      </c>
    </row>
    <row r="10" spans="1:27" ht="13.5">
      <c r="A10" s="225"/>
      <c r="B10" s="2" t="s">
        <v>9</v>
      </c>
      <c r="C10" s="8">
        <f>IF('キャッシュフロー表'!C10="","",'キャッシュフロー表'!C10)</f>
        <v>3500</v>
      </c>
      <c r="D10" s="6">
        <f>IF('キャッシュフロー表'!D10="","",'キャッシュフロー表'!D10)</f>
      </c>
      <c r="E10" s="6">
        <f>IF('キャッシュフロー表'!E10="","",'キャッシュフロー表'!E10)</f>
      </c>
      <c r="F10" s="6">
        <f>IF('キャッシュフロー表'!F10="","",'キャッシュフロー表'!F10)</f>
      </c>
      <c r="G10" s="6">
        <f>IF('キャッシュフロー表'!G10="","",'キャッシュフロー表'!G10)</f>
      </c>
      <c r="H10" s="6">
        <f>IF('キャッシュフロー表'!H10="","",'キャッシュフロー表'!H10)</f>
      </c>
      <c r="I10" s="6">
        <f>IF('キャッシュフロー表'!I10="","",'キャッシュフロー表'!I10)</f>
      </c>
      <c r="J10" s="6">
        <f>IF('キャッシュフロー表'!J10="","",'キャッシュフロー表'!J10)</f>
      </c>
      <c r="K10" s="6">
        <f>IF('キャッシュフロー表'!K10="","",'キャッシュフロー表'!K10)</f>
      </c>
      <c r="L10" s="6">
        <f>IF('キャッシュフロー表'!L10="","",'キャッシュフロー表'!L10)</f>
      </c>
      <c r="M10" s="6">
        <f>IF('キャッシュフロー表'!M10="","",'キャッシュフロー表'!M10)</f>
      </c>
      <c r="N10" s="6">
        <f>IF('キャッシュフロー表'!N10="","",'キャッシュフロー表'!N10)</f>
      </c>
      <c r="O10" s="6">
        <f>IF('キャッシュフロー表'!O10="","",'キャッシュフロー表'!O10)</f>
      </c>
      <c r="P10" s="6">
        <f>IF('キャッシュフロー表'!P10="","",'キャッシュフロー表'!P10)</f>
      </c>
      <c r="Q10" s="6">
        <f>IF('キャッシュフロー表'!Q10="","",'キャッシュフロー表'!Q10)</f>
      </c>
      <c r="R10" s="6">
        <f>IF('キャッシュフロー表'!R10="","",'キャッシュフロー表'!R10)</f>
      </c>
      <c r="S10" s="6">
        <f>IF('キャッシュフロー表'!S10="","",'キャッシュフロー表'!S10)</f>
      </c>
      <c r="T10" s="6">
        <f>IF('キャッシュフロー表'!T10="","",'キャッシュフロー表'!T10)</f>
      </c>
      <c r="U10" s="6">
        <f>IF('キャッシュフロー表'!U10="","",'キャッシュフロー表'!U10)</f>
      </c>
      <c r="V10" s="6">
        <f>IF('キャッシュフロー表'!V10="","",'キャッシュフロー表'!V10)</f>
      </c>
      <c r="W10" s="6">
        <f>IF('キャッシュフロー表'!W10="","",'キャッシュフロー表'!W10)</f>
      </c>
      <c r="X10" s="6">
        <f>IF('キャッシュフロー表'!X10="","",'キャッシュフロー表'!X10)</f>
      </c>
      <c r="Y10" s="6">
        <f>IF('キャッシュフロー表'!Y10="","",'キャッシュフロー表'!Y10)</f>
      </c>
      <c r="Z10" s="6">
        <f>IF('キャッシュフロー表'!Z10="","",'キャッシュフロー表'!Z10)</f>
      </c>
      <c r="AA10" s="7">
        <f>IF('キャッシュフロー表'!AA10="","",'キャッシュフロー表'!AA10)</f>
      </c>
    </row>
    <row r="11" spans="1:27" ht="13.5">
      <c r="A11" s="225"/>
      <c r="B11" s="11" t="s">
        <v>10</v>
      </c>
      <c r="C11" s="15">
        <f>SUM(C7:C10)</f>
        <v>3950</v>
      </c>
      <c r="D11" s="15">
        <f aca="true" t="shared" si="0" ref="D11:AA11">SUM(D7:D10)</f>
        <v>400</v>
      </c>
      <c r="E11" s="15">
        <f t="shared" si="0"/>
        <v>400</v>
      </c>
      <c r="F11" s="15">
        <f t="shared" si="0"/>
        <v>0</v>
      </c>
      <c r="G11" s="15">
        <f t="shared" si="0"/>
        <v>298</v>
      </c>
      <c r="H11" s="15">
        <f t="shared" si="0"/>
        <v>298</v>
      </c>
      <c r="I11" s="15">
        <f t="shared" si="0"/>
        <v>298</v>
      </c>
      <c r="J11" s="15">
        <f t="shared" si="0"/>
        <v>298</v>
      </c>
      <c r="K11" s="15">
        <f t="shared" si="0"/>
        <v>298</v>
      </c>
      <c r="L11" s="15">
        <f t="shared" si="0"/>
        <v>298</v>
      </c>
      <c r="M11" s="15">
        <f t="shared" si="0"/>
        <v>298</v>
      </c>
      <c r="N11" s="15">
        <f t="shared" si="0"/>
        <v>298</v>
      </c>
      <c r="O11" s="15">
        <f t="shared" si="0"/>
        <v>298</v>
      </c>
      <c r="P11" s="15">
        <f t="shared" si="0"/>
        <v>298</v>
      </c>
      <c r="Q11" s="15">
        <f t="shared" si="0"/>
        <v>298</v>
      </c>
      <c r="R11" s="15">
        <f t="shared" si="0"/>
        <v>298</v>
      </c>
      <c r="S11" s="15">
        <f t="shared" si="0"/>
        <v>298</v>
      </c>
      <c r="T11" s="15">
        <f t="shared" si="0"/>
        <v>298</v>
      </c>
      <c r="U11" s="15">
        <f t="shared" si="0"/>
        <v>298</v>
      </c>
      <c r="V11" s="15">
        <f t="shared" si="0"/>
        <v>298</v>
      </c>
      <c r="W11" s="15">
        <f t="shared" si="0"/>
        <v>298</v>
      </c>
      <c r="X11" s="15">
        <f t="shared" si="0"/>
        <v>298</v>
      </c>
      <c r="Y11" s="15">
        <f t="shared" si="0"/>
        <v>298</v>
      </c>
      <c r="Z11" s="15">
        <f t="shared" si="0"/>
        <v>298</v>
      </c>
      <c r="AA11" s="16">
        <f t="shared" si="0"/>
        <v>298</v>
      </c>
    </row>
    <row r="12" spans="1:27" ht="13.5">
      <c r="A12" s="225" t="s">
        <v>31</v>
      </c>
      <c r="B12" s="2" t="s">
        <v>11</v>
      </c>
      <c r="C12" s="6">
        <f>IF('キャッシュフロー表'!C12="","",'キャッシュフロー表'!C12)</f>
        <v>360</v>
      </c>
      <c r="D12" s="6">
        <f>IF('キャッシュフロー表'!D12="","",'キャッシュフロー表'!D12)</f>
        <v>360</v>
      </c>
      <c r="E12" s="6">
        <f>IF('キャッシュフロー表'!E12="","",'キャッシュフロー表'!E12)</f>
        <v>360</v>
      </c>
      <c r="F12" s="6">
        <f>IF('キャッシュフロー表'!F12="","",'キャッシュフロー表'!F12)</f>
        <v>240</v>
      </c>
      <c r="G12" s="6">
        <f>IF('キャッシュフロー表'!G12="","",'キャッシュフロー表'!G12)</f>
        <v>240</v>
      </c>
      <c r="H12" s="6">
        <f>IF('キャッシュフロー表'!H12="","",'キャッシュフロー表'!H12)</f>
        <v>240</v>
      </c>
      <c r="I12" s="6">
        <f>IF('キャッシュフロー表'!I12="","",'キャッシュフロー表'!I12)</f>
        <v>240</v>
      </c>
      <c r="J12" s="6">
        <f>IF('キャッシュフロー表'!J12="","",'キャッシュフロー表'!J12)</f>
        <v>240</v>
      </c>
      <c r="K12" s="6">
        <f>IF('キャッシュフロー表'!K12="","",'キャッシュフロー表'!K12)</f>
        <v>240</v>
      </c>
      <c r="L12" s="6">
        <f>IF('キャッシュフロー表'!L12="","",'キャッシュフロー表'!L12)</f>
        <v>240</v>
      </c>
      <c r="M12" s="6">
        <f>IF('キャッシュフロー表'!M12="","",'キャッシュフロー表'!M12)</f>
        <v>240</v>
      </c>
      <c r="N12" s="6">
        <f>IF('キャッシュフロー表'!N12="","",'キャッシュフロー表'!N12)</f>
        <v>240</v>
      </c>
      <c r="O12" s="6">
        <f>IF('キャッシュフロー表'!O12="","",'キャッシュフロー表'!O12)</f>
        <v>240</v>
      </c>
      <c r="P12" s="6">
        <f>IF('キャッシュフロー表'!P12="","",'キャッシュフロー表'!P12)</f>
        <v>240</v>
      </c>
      <c r="Q12" s="6">
        <f>IF('キャッシュフロー表'!Q12="","",'キャッシュフロー表'!Q12)</f>
        <v>240</v>
      </c>
      <c r="R12" s="6">
        <f>IF('キャッシュフロー表'!R12="","",'キャッシュフロー表'!R12)</f>
        <v>240</v>
      </c>
      <c r="S12" s="6">
        <f>IF('キャッシュフロー表'!S12="","",'キャッシュフロー表'!S12)</f>
        <v>240</v>
      </c>
      <c r="T12" s="6">
        <f>IF('キャッシュフロー表'!T12="","",'キャッシュフロー表'!T12)</f>
        <v>240</v>
      </c>
      <c r="U12" s="6">
        <f>IF('キャッシュフロー表'!U12="","",'キャッシュフロー表'!U12)</f>
        <v>240</v>
      </c>
      <c r="V12" s="6">
        <f>IF('キャッシュフロー表'!V12="","",'キャッシュフロー表'!V12)</f>
        <v>240</v>
      </c>
      <c r="W12" s="6">
        <f>IF('キャッシュフロー表'!W12="","",'キャッシュフロー表'!W12)</f>
        <v>240</v>
      </c>
      <c r="X12" s="6">
        <f>IF('キャッシュフロー表'!X12="","",'キャッシュフロー表'!X12)</f>
        <v>240</v>
      </c>
      <c r="Y12" s="6">
        <f>IF('キャッシュフロー表'!Y12="","",'キャッシュフロー表'!Y12)</f>
        <v>240</v>
      </c>
      <c r="Z12" s="6">
        <f>IF('キャッシュフロー表'!Z12="","",'キャッシュフロー表'!Z12)</f>
        <v>240</v>
      </c>
      <c r="AA12" s="7">
        <f>IF('キャッシュフロー表'!AA12="","",'キャッシュフロー表'!AA12)</f>
        <v>240</v>
      </c>
    </row>
    <row r="13" spans="1:28" ht="13.5">
      <c r="A13" s="225"/>
      <c r="B13" s="2" t="s">
        <v>13</v>
      </c>
      <c r="C13" s="6">
        <f>IF('キャッシュフロー表'!C13="","",'キャッシュフロー表'!C13)</f>
        <v>48</v>
      </c>
      <c r="D13" s="6">
        <f>IF('キャッシュフロー表'!D13="","",'キャッシュフロー表'!D13)</f>
        <v>48</v>
      </c>
      <c r="E13" s="6">
        <v>20</v>
      </c>
      <c r="F13" s="6">
        <v>33</v>
      </c>
      <c r="G13" s="6">
        <f>IF('キャッシュフロー表'!G13="","",'キャッシュフロー表'!G13)</f>
        <v>6</v>
      </c>
      <c r="H13" s="6">
        <f>IF('キャッシュフロー表'!H13="","",'キャッシュフロー表'!H13)</f>
        <v>25</v>
      </c>
      <c r="I13" s="6">
        <f>IF('キャッシュフロー表'!I13="","",'キャッシュフロー表'!I13)</f>
        <v>25</v>
      </c>
      <c r="J13" s="6">
        <f>IF('キャッシュフロー表'!J13="","",'キャッシュフロー表'!J13)</f>
        <v>25</v>
      </c>
      <c r="K13" s="6">
        <f>IF('キャッシュフロー表'!K13="","",'キャッシュフロー表'!K13)</f>
        <v>25</v>
      </c>
      <c r="L13" s="6">
        <f>IF('キャッシュフロー表'!L13="","",'キャッシュフロー表'!L13)</f>
        <v>25</v>
      </c>
      <c r="M13" s="6">
        <f>IF('キャッシュフロー表'!M13="","",'キャッシュフロー表'!M13)</f>
        <v>25</v>
      </c>
      <c r="N13" s="6">
        <f>IF('キャッシュフロー表'!N13="","",'キャッシュフロー表'!N13)</f>
        <v>25</v>
      </c>
      <c r="O13" s="6">
        <f>IF('キャッシュフロー表'!O13="","",'キャッシュフロー表'!O13)</f>
        <v>25</v>
      </c>
      <c r="P13" s="6">
        <f>IF('キャッシュフロー表'!P13="","",'キャッシュフロー表'!P13)</f>
        <v>25</v>
      </c>
      <c r="Q13" s="6">
        <f>IF('キャッシュフロー表'!Q13="","",'キャッシュフロー表'!Q13)</f>
        <v>28</v>
      </c>
      <c r="R13" s="6">
        <f>IF('キャッシュフロー表'!R13="","",'キャッシュフロー表'!R13)</f>
        <v>28</v>
      </c>
      <c r="S13" s="6">
        <f>IF('キャッシュフロー表'!S13="","",'キャッシュフロー表'!S13)</f>
        <v>28</v>
      </c>
      <c r="T13" s="6">
        <f>IF('キャッシュフロー表'!T13="","",'キャッシュフロー表'!T13)</f>
        <v>28</v>
      </c>
      <c r="U13" s="6">
        <f>IF('キャッシュフロー表'!U13="","",'キャッシュフロー表'!U13)</f>
        <v>28</v>
      </c>
      <c r="V13" s="6">
        <f>IF('キャッシュフロー表'!V13="","",'キャッシュフロー表'!V13)</f>
        <v>28</v>
      </c>
      <c r="W13" s="6">
        <f>IF('キャッシュフロー表'!W13="","",'キャッシュフロー表'!W13)</f>
        <v>28</v>
      </c>
      <c r="X13" s="6">
        <f>IF('キャッシュフロー表'!X13="","",'キャッシュフロー表'!X13)</f>
        <v>28</v>
      </c>
      <c r="Y13" s="6">
        <f>IF('キャッシュフロー表'!Y13="","",'キャッシュフロー表'!Y13)</f>
        <v>28</v>
      </c>
      <c r="Z13" s="6">
        <f>IF('キャッシュフロー表'!Z13="","",'キャッシュフロー表'!Z13)</f>
        <v>28</v>
      </c>
      <c r="AA13" s="7">
        <f>IF('キャッシュフロー表'!AA13="","",'キャッシュフロー表'!AA13)</f>
        <v>28</v>
      </c>
      <c r="AB13" s="6"/>
    </row>
    <row r="14" spans="1:27" ht="13.5">
      <c r="A14" s="225"/>
      <c r="B14" s="2" t="s">
        <v>12</v>
      </c>
      <c r="C14" s="6">
        <f>IF('キャッシュフロー表'!C14="","",'キャッシュフロー表'!C14)</f>
        <v>35</v>
      </c>
      <c r="D14" s="6">
        <f>IF('キャッシュフロー表'!D14="","",'キャッシュフロー表'!D14)</f>
        <v>35</v>
      </c>
      <c r="E14" s="6">
        <f>IF('キャッシュフロー表'!E14="","",'キャッシュフロー表'!E14)</f>
        <v>35</v>
      </c>
      <c r="F14" s="6">
        <f>IF('キャッシュフロー表'!F14="","",'キャッシュフロー表'!F14)</f>
        <v>35</v>
      </c>
      <c r="G14" s="6">
        <f>IF('キャッシュフロー表'!G14="","",'キャッシュフロー表'!G14)</f>
        <v>35</v>
      </c>
      <c r="H14" s="6">
        <f>IF('キャッシュフロー表'!H14="","",'キャッシュフロー表'!H14)</f>
        <v>35</v>
      </c>
      <c r="I14" s="6">
        <f>IF('キャッシュフロー表'!I14="","",'キャッシュフロー表'!I14)</f>
        <v>35</v>
      </c>
      <c r="J14" s="6">
        <f>IF('キャッシュフロー表'!J14="","",'キャッシュフロー表'!J14)</f>
        <v>35</v>
      </c>
      <c r="K14" s="6">
        <f>IF('キャッシュフロー表'!K14="","",'キャッシュフロー表'!K14)</f>
        <v>35</v>
      </c>
      <c r="L14" s="6">
        <f>IF('キャッシュフロー表'!L14="","",'キャッシュフロー表'!L14)</f>
        <v>35</v>
      </c>
      <c r="M14" s="6">
        <f>IF('キャッシュフロー表'!M14="","",'キャッシュフロー表'!M14)</f>
        <v>35</v>
      </c>
      <c r="N14" s="6">
        <f>IF('キャッシュフロー表'!N14="","",'キャッシュフロー表'!N14)</f>
        <v>35</v>
      </c>
      <c r="O14" s="6">
        <f>IF('キャッシュフロー表'!O14="","",'キャッシュフロー表'!O14)</f>
        <v>35</v>
      </c>
      <c r="P14" s="6">
        <f>IF('キャッシュフロー表'!P14="","",'キャッシュフロー表'!P14)</f>
        <v>35</v>
      </c>
      <c r="Q14" s="6">
        <f>IF('キャッシュフロー表'!Q14="","",'キャッシュフロー表'!Q14)</f>
        <v>35</v>
      </c>
      <c r="R14" s="6">
        <f>IF('キャッシュフロー表'!R14="","",'キャッシュフロー表'!R14)</f>
        <v>35</v>
      </c>
      <c r="S14" s="6">
        <f>IF('キャッシュフロー表'!S14="","",'キャッシュフロー表'!S14)</f>
        <v>35</v>
      </c>
      <c r="T14" s="6">
        <f>IF('キャッシュフロー表'!T14="","",'キャッシュフロー表'!T14)</f>
        <v>35</v>
      </c>
      <c r="U14" s="6">
        <f>IF('キャッシュフロー表'!U14="","",'キャッシュフロー表'!U14)</f>
        <v>35</v>
      </c>
      <c r="V14" s="6">
        <f>IF('キャッシュフロー表'!V14="","",'キャッシュフロー表'!V14)</f>
        <v>35</v>
      </c>
      <c r="W14" s="6">
        <f>IF('キャッシュフロー表'!W14="","",'キャッシュフロー表'!W14)</f>
        <v>10</v>
      </c>
      <c r="X14" s="6">
        <f>IF('キャッシュフロー表'!X14="","",'キャッシュフロー表'!X14)</f>
        <v>10</v>
      </c>
      <c r="Y14" s="6">
        <f>IF('キャッシュフロー表'!Y14="","",'キャッシュフロー表'!Y14)</f>
        <v>10</v>
      </c>
      <c r="Z14" s="6">
        <f>IF('キャッシュフロー表'!Z14="","",'キャッシュフロー表'!Z14)</f>
        <v>10</v>
      </c>
      <c r="AA14" s="7">
        <f>IF('キャッシュフロー表'!AA14="","",'キャッシュフロー表'!AA14)</f>
        <v>10</v>
      </c>
    </row>
    <row r="15" spans="1:28" ht="13.5">
      <c r="A15" s="225"/>
      <c r="B15" s="2" t="s">
        <v>14</v>
      </c>
      <c r="C15" s="6">
        <v>86</v>
      </c>
      <c r="D15" s="6">
        <v>34</v>
      </c>
      <c r="E15" s="6">
        <v>31</v>
      </c>
      <c r="F15" s="6">
        <v>26</v>
      </c>
      <c r="G15" s="6">
        <f>IF('キャッシュフロー表'!G15="","",'キャッシュフロー表'!G15)</f>
        <v>9</v>
      </c>
      <c r="H15" s="6">
        <v>10</v>
      </c>
      <c r="I15" s="6">
        <f>IF('キャッシュフロー表'!I15="","",'キャッシュフロー表'!I15)</f>
        <v>9</v>
      </c>
      <c r="J15" s="6">
        <f>IF('キャッシュフロー表'!J15="","",'キャッシュフロー表'!J15)</f>
        <v>9</v>
      </c>
      <c r="K15" s="6">
        <f>IF('キャッシュフロー表'!K15="","",'キャッシュフロー表'!K15)</f>
        <v>9</v>
      </c>
      <c r="L15" s="6">
        <f>IF('キャッシュフロー表'!L15="","",'キャッシュフロー表'!L15)</f>
        <v>9</v>
      </c>
      <c r="M15" s="6">
        <f>IF('キャッシュフロー表'!M15="","",'キャッシュフロー表'!M15)</f>
        <v>9</v>
      </c>
      <c r="N15" s="6">
        <f>IF('キャッシュフロー表'!N15="","",'キャッシュフロー表'!N15)</f>
        <v>9</v>
      </c>
      <c r="O15" s="6">
        <f>IF('キャッシュフロー表'!O15="","",'キャッシュフロー表'!O15)</f>
        <v>9</v>
      </c>
      <c r="P15" s="6">
        <f>IF('キャッシュフロー表'!P15="","",'キャッシュフロー表'!P15)</f>
        <v>9</v>
      </c>
      <c r="Q15" s="6">
        <f>IF('キャッシュフロー表'!Q15="","",'キャッシュフロー表'!Q15)</f>
        <v>9</v>
      </c>
      <c r="R15" s="6">
        <f>IF('キャッシュフロー表'!R15="","",'キャッシュフロー表'!R15)</f>
        <v>9</v>
      </c>
      <c r="S15" s="6">
        <f>IF('キャッシュフロー表'!S15="","",'キャッシュフロー表'!S15)</f>
        <v>9</v>
      </c>
      <c r="T15" s="6">
        <f>IF('キャッシュフロー表'!T15="","",'キャッシュフロー表'!T15)</f>
        <v>9</v>
      </c>
      <c r="U15" s="6">
        <f>IF('キャッシュフロー表'!U15="","",'キャッシュフロー表'!U15)</f>
        <v>9</v>
      </c>
      <c r="V15" s="6">
        <f>IF('キャッシュフロー表'!V15="","",'キャッシュフロー表'!V15)</f>
        <v>9</v>
      </c>
      <c r="W15" s="6">
        <f>IF('キャッシュフロー表'!W15="","",'キャッシュフロー表'!W15)</f>
        <v>9</v>
      </c>
      <c r="X15" s="6">
        <f>IF('キャッシュフロー表'!X15="","",'キャッシュフロー表'!X15)</f>
        <v>9</v>
      </c>
      <c r="Y15" s="6">
        <f>IF('キャッシュフロー表'!Y15="","",'キャッシュフロー表'!Y15)</f>
        <v>9</v>
      </c>
      <c r="Z15" s="6">
        <f>IF('キャッシュフロー表'!Z15="","",'キャッシュフロー表'!Z15)</f>
        <v>9</v>
      </c>
      <c r="AA15" s="7">
        <f>IF('キャッシュフロー表'!AA15="","",'キャッシュフロー表'!AA15)</f>
        <v>9</v>
      </c>
      <c r="AB15" s="6"/>
    </row>
    <row r="16" spans="1:27" ht="13.5">
      <c r="A16" s="225"/>
      <c r="B16" s="2" t="s">
        <v>26</v>
      </c>
      <c r="C16" s="6">
        <f>IF('キャッシュフロー表'!C16="","",'キャッシュフロー表'!C16)</f>
        <v>40</v>
      </c>
      <c r="D16" s="6">
        <f>IF('キャッシュフロー表'!D16="","",'キャッシュフロー表'!D16)</f>
        <v>240</v>
      </c>
      <c r="E16" s="6">
        <f>IF('キャッシュフロー表'!E16="","",'キャッシュフロー表'!E16)</f>
        <v>140</v>
      </c>
      <c r="F16" s="6">
        <f>IF('キャッシュフロー表'!F16="","",'キャッシュフロー表'!F16)</f>
        <v>90</v>
      </c>
      <c r="G16" s="6">
        <f>IF('キャッシュフロー表'!G16="","",'キャッシュフロー表'!G16)</f>
        <v>40</v>
      </c>
      <c r="H16" s="6">
        <f>IF('キャッシュフロー表'!H16="","",'キャッシュフロー表'!H16)</f>
        <v>40</v>
      </c>
      <c r="I16" s="6">
        <f>IF('キャッシュフロー表'!I16="","",'キャッシュフロー表'!I16)</f>
        <v>40</v>
      </c>
      <c r="J16" s="6">
        <f>IF('キャッシュフロー表'!J16="","",'キャッシュフロー表'!J16)</f>
        <v>40</v>
      </c>
      <c r="K16" s="6">
        <f>IF('キャッシュフロー表'!K16="","",'キャッシュフロー表'!K16)</f>
        <v>40</v>
      </c>
      <c r="L16" s="6">
        <f>IF('キャッシュフロー表'!L16="","",'キャッシュフロー表'!L16)</f>
        <v>20</v>
      </c>
      <c r="M16" s="6">
        <f>IF('キャッシュフロー表'!M16="","",'キャッシュフロー表'!M16)</f>
        <v>520</v>
      </c>
      <c r="N16" s="47">
        <f>IF('キャッシュフロー表'!N16="","",'キャッシュフロー表'!N16)</f>
        <v>220</v>
      </c>
      <c r="O16" s="6">
        <f>IF('キャッシュフロー表'!O16="","",'キャッシュフロー表'!O16)</f>
        <v>20</v>
      </c>
      <c r="P16" s="6">
        <f>IF('キャッシュフロー表'!P16="","",'キャッシュフロー表'!P16)</f>
        <v>20</v>
      </c>
      <c r="Q16" s="47">
        <f>IF('キャッシュフロー表'!Q16="","",'キャッシュフロー表'!Q16)</f>
        <v>20</v>
      </c>
      <c r="R16" s="6">
        <f>IF('キャッシュフロー表'!R16="","",'キャッシュフロー表'!R16)</f>
        <v>20</v>
      </c>
      <c r="S16" s="6">
        <f>IF('キャッシュフロー表'!S16="","",'キャッシュフロー表'!S16)</f>
        <v>20</v>
      </c>
      <c r="T16" s="47">
        <f>IF('キャッシュフロー表'!T16="","",'キャッシュフロー表'!T16)</f>
        <v>20</v>
      </c>
      <c r="U16" s="6">
        <f>IF('キャッシュフロー表'!U16="","",'キャッシュフロー表'!U16)</f>
        <v>20</v>
      </c>
      <c r="V16" s="6">
        <f>IF('キャッシュフロー表'!V16="","",'キャッシュフロー表'!V16)</f>
        <v>20</v>
      </c>
      <c r="W16" s="47">
        <f>IF('キャッシュフロー表'!W16="","",'キャッシュフロー表'!W16)</f>
        <v>20</v>
      </c>
      <c r="X16" s="6">
        <f>IF('キャッシュフロー表'!X16="","",'キャッシュフロー表'!X16)</f>
        <v>20</v>
      </c>
      <c r="Y16" s="6">
        <f>IF('キャッシュフロー表'!Y16="","",'キャッシュフロー表'!Y16)</f>
        <v>20</v>
      </c>
      <c r="Z16" s="47">
        <f>IF('キャッシュフロー表'!Z16="","",'キャッシュフロー表'!Z16)</f>
        <v>20</v>
      </c>
      <c r="AA16" s="7">
        <f>IF('キャッシュフロー表'!AA16="","",'キャッシュフロー表'!AA16)</f>
        <v>20</v>
      </c>
    </row>
    <row r="17" spans="1:27" ht="13.5">
      <c r="A17" s="225"/>
      <c r="B17" s="11" t="s">
        <v>15</v>
      </c>
      <c r="C17" s="17">
        <f>SUM(C12:C16)</f>
        <v>569</v>
      </c>
      <c r="D17" s="17">
        <f aca="true" t="shared" si="1" ref="D17:AA17">SUM(D12:D16)</f>
        <v>717</v>
      </c>
      <c r="E17" s="17">
        <f t="shared" si="1"/>
        <v>586</v>
      </c>
      <c r="F17" s="17">
        <f t="shared" si="1"/>
        <v>424</v>
      </c>
      <c r="G17" s="17">
        <f t="shared" si="1"/>
        <v>330</v>
      </c>
      <c r="H17" s="17">
        <f t="shared" si="1"/>
        <v>350</v>
      </c>
      <c r="I17" s="17">
        <f t="shared" si="1"/>
        <v>349</v>
      </c>
      <c r="J17" s="17">
        <f t="shared" si="1"/>
        <v>349</v>
      </c>
      <c r="K17" s="17">
        <f t="shared" si="1"/>
        <v>349</v>
      </c>
      <c r="L17" s="17">
        <f t="shared" si="1"/>
        <v>329</v>
      </c>
      <c r="M17" s="17">
        <f t="shared" si="1"/>
        <v>829</v>
      </c>
      <c r="N17" s="17">
        <f t="shared" si="1"/>
        <v>529</v>
      </c>
      <c r="O17" s="17">
        <f t="shared" si="1"/>
        <v>329</v>
      </c>
      <c r="P17" s="17">
        <f t="shared" si="1"/>
        <v>329</v>
      </c>
      <c r="Q17" s="17">
        <f t="shared" si="1"/>
        <v>332</v>
      </c>
      <c r="R17" s="17">
        <f t="shared" si="1"/>
        <v>332</v>
      </c>
      <c r="S17" s="17">
        <f t="shared" si="1"/>
        <v>332</v>
      </c>
      <c r="T17" s="17">
        <f t="shared" si="1"/>
        <v>332</v>
      </c>
      <c r="U17" s="17">
        <f t="shared" si="1"/>
        <v>332</v>
      </c>
      <c r="V17" s="17">
        <f t="shared" si="1"/>
        <v>332</v>
      </c>
      <c r="W17" s="17">
        <f t="shared" si="1"/>
        <v>307</v>
      </c>
      <c r="X17" s="17">
        <f t="shared" si="1"/>
        <v>307</v>
      </c>
      <c r="Y17" s="17">
        <f t="shared" si="1"/>
        <v>307</v>
      </c>
      <c r="Z17" s="17">
        <f t="shared" si="1"/>
        <v>307</v>
      </c>
      <c r="AA17" s="18">
        <f t="shared" si="1"/>
        <v>307</v>
      </c>
    </row>
    <row r="18" spans="1:27" ht="13.5">
      <c r="A18" s="226" t="s">
        <v>16</v>
      </c>
      <c r="B18" s="226"/>
      <c r="C18" s="12">
        <f>C11-C17</f>
        <v>3381</v>
      </c>
      <c r="D18" s="19">
        <f aca="true" t="shared" si="2" ref="D18:AA18">D11-D17</f>
        <v>-317</v>
      </c>
      <c r="E18" s="19">
        <f t="shared" si="2"/>
        <v>-186</v>
      </c>
      <c r="F18" s="19">
        <f t="shared" si="2"/>
        <v>-424</v>
      </c>
      <c r="G18" s="19">
        <f t="shared" si="2"/>
        <v>-32</v>
      </c>
      <c r="H18" s="19">
        <f t="shared" si="2"/>
        <v>-52</v>
      </c>
      <c r="I18" s="19">
        <f t="shared" si="2"/>
        <v>-51</v>
      </c>
      <c r="J18" s="19">
        <f t="shared" si="2"/>
        <v>-51</v>
      </c>
      <c r="K18" s="19">
        <f t="shared" si="2"/>
        <v>-51</v>
      </c>
      <c r="L18" s="19">
        <f t="shared" si="2"/>
        <v>-31</v>
      </c>
      <c r="M18" s="19">
        <f t="shared" si="2"/>
        <v>-531</v>
      </c>
      <c r="N18" s="19">
        <f t="shared" si="2"/>
        <v>-231</v>
      </c>
      <c r="O18" s="19">
        <f t="shared" si="2"/>
        <v>-31</v>
      </c>
      <c r="P18" s="19">
        <f t="shared" si="2"/>
        <v>-31</v>
      </c>
      <c r="Q18" s="19">
        <f t="shared" si="2"/>
        <v>-34</v>
      </c>
      <c r="R18" s="19">
        <f t="shared" si="2"/>
        <v>-34</v>
      </c>
      <c r="S18" s="19">
        <f t="shared" si="2"/>
        <v>-34</v>
      </c>
      <c r="T18" s="19">
        <f t="shared" si="2"/>
        <v>-34</v>
      </c>
      <c r="U18" s="19">
        <f t="shared" si="2"/>
        <v>-34</v>
      </c>
      <c r="V18" s="19">
        <f t="shared" si="2"/>
        <v>-34</v>
      </c>
      <c r="W18" s="19">
        <f t="shared" si="2"/>
        <v>-9</v>
      </c>
      <c r="X18" s="19">
        <f t="shared" si="2"/>
        <v>-9</v>
      </c>
      <c r="Y18" s="19">
        <f t="shared" si="2"/>
        <v>-9</v>
      </c>
      <c r="Z18" s="19">
        <f t="shared" si="2"/>
        <v>-9</v>
      </c>
      <c r="AA18" s="20">
        <f t="shared" si="2"/>
        <v>-9</v>
      </c>
    </row>
    <row r="19" spans="1:27" ht="13.5">
      <c r="A19" s="227" t="s">
        <v>17</v>
      </c>
      <c r="B19" s="227"/>
      <c r="C19" s="44">
        <f>C18</f>
        <v>3381</v>
      </c>
      <c r="D19" s="45">
        <f>C19+D18</f>
        <v>3064</v>
      </c>
      <c r="E19" s="45">
        <f aca="true" t="shared" si="3" ref="E19:AA19">D19+E18</f>
        <v>2878</v>
      </c>
      <c r="F19" s="45">
        <f t="shared" si="3"/>
        <v>2454</v>
      </c>
      <c r="G19" s="45">
        <f t="shared" si="3"/>
        <v>2422</v>
      </c>
      <c r="H19" s="45">
        <f t="shared" si="3"/>
        <v>2370</v>
      </c>
      <c r="I19" s="45">
        <f>H19+I18</f>
        <v>2319</v>
      </c>
      <c r="J19" s="45">
        <f t="shared" si="3"/>
        <v>2268</v>
      </c>
      <c r="K19" s="45">
        <f t="shared" si="3"/>
        <v>2217</v>
      </c>
      <c r="L19" s="45">
        <f t="shared" si="3"/>
        <v>2186</v>
      </c>
      <c r="M19" s="45">
        <f t="shared" si="3"/>
        <v>1655</v>
      </c>
      <c r="N19" s="45">
        <f t="shared" si="3"/>
        <v>1424</v>
      </c>
      <c r="O19" s="45">
        <f t="shared" si="3"/>
        <v>1393</v>
      </c>
      <c r="P19" s="45">
        <f t="shared" si="3"/>
        <v>1362</v>
      </c>
      <c r="Q19" s="45">
        <f t="shared" si="3"/>
        <v>1328</v>
      </c>
      <c r="R19" s="45">
        <f t="shared" si="3"/>
        <v>1294</v>
      </c>
      <c r="S19" s="45">
        <f t="shared" si="3"/>
        <v>1260</v>
      </c>
      <c r="T19" s="45">
        <f t="shared" si="3"/>
        <v>1226</v>
      </c>
      <c r="U19" s="45">
        <f t="shared" si="3"/>
        <v>1192</v>
      </c>
      <c r="V19" s="45">
        <f t="shared" si="3"/>
        <v>1158</v>
      </c>
      <c r="W19" s="45">
        <f t="shared" si="3"/>
        <v>1149</v>
      </c>
      <c r="X19" s="45">
        <f t="shared" si="3"/>
        <v>1140</v>
      </c>
      <c r="Y19" s="45">
        <f t="shared" si="3"/>
        <v>1131</v>
      </c>
      <c r="Z19" s="45">
        <f t="shared" si="3"/>
        <v>1122</v>
      </c>
      <c r="AA19" s="46">
        <f t="shared" si="3"/>
        <v>1113</v>
      </c>
    </row>
    <row r="20" spans="2:28" s="26" customFormat="1" ht="30" customHeight="1">
      <c r="B20" s="24"/>
      <c r="C20" s="94"/>
      <c r="D20" s="94"/>
      <c r="E20" s="94"/>
      <c r="F20" s="94"/>
      <c r="G20" s="96"/>
      <c r="H20" s="96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25"/>
      <c r="AB20" s="47"/>
    </row>
    <row r="21" spans="1:27" ht="15" customHeight="1">
      <c r="A21" t="s">
        <v>146</v>
      </c>
      <c r="AA21" s="56" t="s">
        <v>27</v>
      </c>
    </row>
    <row r="22" spans="1:27" ht="13.5">
      <c r="A22" s="223" t="s">
        <v>18</v>
      </c>
      <c r="B22" s="223"/>
      <c r="C22" s="13">
        <f>C2</f>
        <v>2024</v>
      </c>
      <c r="D22" s="14">
        <f aca="true" t="shared" si="4" ref="D22:AA22">D2</f>
        <v>2025</v>
      </c>
      <c r="E22" s="14">
        <f t="shared" si="4"/>
        <v>2026</v>
      </c>
      <c r="F22" s="14">
        <f t="shared" si="4"/>
        <v>2027</v>
      </c>
      <c r="G22" s="14">
        <f t="shared" si="4"/>
        <v>2028</v>
      </c>
      <c r="H22" s="14">
        <f t="shared" si="4"/>
        <v>2029</v>
      </c>
      <c r="I22" s="14">
        <f t="shared" si="4"/>
        <v>2030</v>
      </c>
      <c r="J22" s="14">
        <f t="shared" si="4"/>
        <v>2031</v>
      </c>
      <c r="K22" s="14">
        <f t="shared" si="4"/>
        <v>2032</v>
      </c>
      <c r="L22" s="14">
        <f t="shared" si="4"/>
        <v>2033</v>
      </c>
      <c r="M22" s="14">
        <f t="shared" si="4"/>
        <v>2034</v>
      </c>
      <c r="N22" s="14">
        <f t="shared" si="4"/>
        <v>2035</v>
      </c>
      <c r="O22" s="14">
        <f t="shared" si="4"/>
        <v>2036</v>
      </c>
      <c r="P22" s="14">
        <f t="shared" si="4"/>
        <v>2037</v>
      </c>
      <c r="Q22" s="14">
        <f t="shared" si="4"/>
        <v>2038</v>
      </c>
      <c r="R22" s="14">
        <f t="shared" si="4"/>
        <v>2039</v>
      </c>
      <c r="S22" s="14">
        <f t="shared" si="4"/>
        <v>2040</v>
      </c>
      <c r="T22" s="14">
        <f t="shared" si="4"/>
        <v>2041</v>
      </c>
      <c r="U22" s="14">
        <f t="shared" si="4"/>
        <v>2042</v>
      </c>
      <c r="V22" s="14">
        <f t="shared" si="4"/>
        <v>2043</v>
      </c>
      <c r="W22" s="14">
        <f t="shared" si="4"/>
        <v>2044</v>
      </c>
      <c r="X22" s="14">
        <f t="shared" si="4"/>
        <v>2045</v>
      </c>
      <c r="Y22" s="14">
        <f t="shared" si="4"/>
        <v>2046</v>
      </c>
      <c r="Z22" s="14">
        <f t="shared" si="4"/>
        <v>2047</v>
      </c>
      <c r="AA22" s="48">
        <f t="shared" si="4"/>
        <v>2048</v>
      </c>
    </row>
    <row r="23" spans="1:27" ht="13.5">
      <c r="A23" s="239" t="s">
        <v>29</v>
      </c>
      <c r="B23" s="2" t="s">
        <v>0</v>
      </c>
      <c r="C23" s="5">
        <v>61</v>
      </c>
      <c r="D23" s="6">
        <v>62</v>
      </c>
      <c r="E23" s="6">
        <v>63</v>
      </c>
      <c r="F23" s="6">
        <v>64</v>
      </c>
      <c r="G23" s="6">
        <v>65</v>
      </c>
      <c r="H23" s="6">
        <v>66</v>
      </c>
      <c r="I23" s="6">
        <v>67</v>
      </c>
      <c r="J23" s="6">
        <v>68</v>
      </c>
      <c r="K23" s="6">
        <v>69</v>
      </c>
      <c r="L23" s="6">
        <v>70</v>
      </c>
      <c r="M23" s="6">
        <v>71</v>
      </c>
      <c r="N23" s="6">
        <v>72</v>
      </c>
      <c r="O23" s="6">
        <v>73</v>
      </c>
      <c r="P23" s="6">
        <v>74</v>
      </c>
      <c r="Q23" s="6">
        <v>75</v>
      </c>
      <c r="R23" s="6">
        <v>76</v>
      </c>
      <c r="S23" s="6">
        <v>77</v>
      </c>
      <c r="T23" s="6">
        <v>78</v>
      </c>
      <c r="U23" s="6">
        <v>79</v>
      </c>
      <c r="V23" s="6">
        <v>80</v>
      </c>
      <c r="W23" s="6">
        <v>81</v>
      </c>
      <c r="X23" s="6">
        <v>82</v>
      </c>
      <c r="Y23" s="6">
        <v>83</v>
      </c>
      <c r="Z23" s="6">
        <v>84</v>
      </c>
      <c r="AA23" s="7">
        <v>85</v>
      </c>
    </row>
    <row r="24" spans="1:27" ht="13.5">
      <c r="A24" s="225"/>
      <c r="B24" s="2" t="s">
        <v>1</v>
      </c>
      <c r="C24" s="5">
        <v>61</v>
      </c>
      <c r="D24" s="6">
        <v>62</v>
      </c>
      <c r="E24" s="6">
        <v>63</v>
      </c>
      <c r="F24" s="6">
        <v>64</v>
      </c>
      <c r="G24" s="6">
        <v>65</v>
      </c>
      <c r="H24" s="6">
        <v>66</v>
      </c>
      <c r="I24" s="6">
        <v>67</v>
      </c>
      <c r="J24" s="6">
        <v>68</v>
      </c>
      <c r="K24" s="6">
        <v>69</v>
      </c>
      <c r="L24" s="6">
        <v>70</v>
      </c>
      <c r="M24" s="6">
        <v>71</v>
      </c>
      <c r="N24" s="6">
        <v>72</v>
      </c>
      <c r="O24" s="6">
        <v>73</v>
      </c>
      <c r="P24" s="6">
        <v>74</v>
      </c>
      <c r="Q24" s="6">
        <v>75</v>
      </c>
      <c r="R24" s="6">
        <v>76</v>
      </c>
      <c r="S24" s="6">
        <v>77</v>
      </c>
      <c r="T24" s="6">
        <v>78</v>
      </c>
      <c r="U24" s="6">
        <v>79</v>
      </c>
      <c r="V24" s="6">
        <v>80</v>
      </c>
      <c r="W24" s="6">
        <v>81</v>
      </c>
      <c r="X24" s="6">
        <v>82</v>
      </c>
      <c r="Y24" s="6">
        <v>83</v>
      </c>
      <c r="Z24" s="6">
        <v>84</v>
      </c>
      <c r="AA24" s="7">
        <v>85</v>
      </c>
    </row>
    <row r="25" spans="1:27" ht="13.5">
      <c r="A25" s="225"/>
      <c r="B25" s="2" t="s">
        <v>2</v>
      </c>
      <c r="C25" s="5">
        <v>28</v>
      </c>
      <c r="D25" s="6">
        <v>29</v>
      </c>
      <c r="E25" s="6">
        <v>30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s="52" customFormat="1" ht="21" customHeight="1">
      <c r="A26" s="241" t="s">
        <v>21</v>
      </c>
      <c r="B26" s="241"/>
      <c r="C26" s="49"/>
      <c r="D26" s="50" t="s">
        <v>5</v>
      </c>
      <c r="E26" s="50" t="s">
        <v>4</v>
      </c>
      <c r="F26" s="50" t="s">
        <v>3</v>
      </c>
      <c r="G26" s="50"/>
      <c r="H26" s="50"/>
      <c r="I26" s="50"/>
      <c r="J26" s="50"/>
      <c r="K26" s="50"/>
      <c r="L26" s="50"/>
      <c r="M26" s="50" t="s">
        <v>25</v>
      </c>
      <c r="N26" s="50" t="s">
        <v>5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</row>
    <row r="27" spans="1:28" ht="13.5">
      <c r="A27" s="225" t="s">
        <v>30</v>
      </c>
      <c r="B27" s="1" t="s">
        <v>7</v>
      </c>
      <c r="C27" s="97">
        <f>IF(C7="",0-'キャッシュフロー表'!C7,C7-'キャッシュフロー表'!C7)</f>
        <v>0</v>
      </c>
      <c r="D27" s="97">
        <f>IF(D7="",0-'キャッシュフロー表'!D7,D7-'キャッシュフロー表'!D7)</f>
        <v>0</v>
      </c>
      <c r="E27" s="97">
        <f>IF(E7="",0-'キャッシュフロー表'!E7,E7-'キャッシュフロー表'!E7)</f>
        <v>0</v>
      </c>
      <c r="F27" s="97">
        <f>IF(F7="",0-'キャッシュフロー表'!F7,F7-'キャッシュフロー表'!F7)</f>
        <v>0</v>
      </c>
      <c r="G27" s="97">
        <f>IF(G7="",0-'キャッシュフロー表'!G7,G7-'キャッシュフロー表'!G7)</f>
        <v>0</v>
      </c>
      <c r="H27" s="97">
        <f>IF(H7="",0-'キャッシュフロー表'!H7,H7-'キャッシュフロー表'!H7)</f>
        <v>0</v>
      </c>
      <c r="I27" s="97">
        <f>IF(I7="",0-'キャッシュフロー表'!I7,I7-'キャッシュフロー表'!I7)</f>
        <v>0</v>
      </c>
      <c r="J27" s="97">
        <f>IF(J7="",0-'キャッシュフロー表'!J7,J7-'キャッシュフロー表'!J7)</f>
        <v>0</v>
      </c>
      <c r="K27" s="97">
        <f>IF(K7="",0-'キャッシュフロー表'!K7,K7-'キャッシュフロー表'!K7)</f>
        <v>0</v>
      </c>
      <c r="L27" s="97">
        <f>IF(L7="",0-'キャッシュフロー表'!L7,L7-'キャッシュフロー表'!L7)</f>
        <v>0</v>
      </c>
      <c r="M27" s="97">
        <f>IF(M7="",0-'キャッシュフロー表'!M7,M7-'キャッシュフロー表'!M7)</f>
        <v>0</v>
      </c>
      <c r="N27" s="97">
        <f>IF(N7="",0-'キャッシュフロー表'!N7,N7-'キャッシュフロー表'!N7)</f>
        <v>0</v>
      </c>
      <c r="O27" s="97">
        <f>IF(O7="",0-'キャッシュフロー表'!O7,O7-'キャッシュフロー表'!O7)</f>
        <v>0</v>
      </c>
      <c r="P27" s="97">
        <f>IF(P7="",0-'キャッシュフロー表'!P7,P7-'キャッシュフロー表'!P7)</f>
        <v>0</v>
      </c>
      <c r="Q27" s="97">
        <f>IF(Q7="",0-'キャッシュフロー表'!Q7,Q7-'キャッシュフロー表'!Q7)</f>
        <v>0</v>
      </c>
      <c r="R27" s="97">
        <f>IF(R7="",0-'キャッシュフロー表'!R7,R7-'キャッシュフロー表'!R7)</f>
        <v>0</v>
      </c>
      <c r="S27" s="97">
        <f>IF(S7="",0-'キャッシュフロー表'!S7,S7-'キャッシュフロー表'!S7)</f>
        <v>0</v>
      </c>
      <c r="T27" s="97">
        <f>IF(T7="",0-'キャッシュフロー表'!T7,T7-'キャッシュフロー表'!T7)</f>
        <v>0</v>
      </c>
      <c r="U27" s="97">
        <f>IF(U7="",0-'キャッシュフロー表'!U7,U7-'キャッシュフロー表'!U7)</f>
        <v>0</v>
      </c>
      <c r="V27" s="97">
        <f>IF(V7="",0-'キャッシュフロー表'!V7,V7-'キャッシュフロー表'!V7)</f>
        <v>0</v>
      </c>
      <c r="W27" s="97">
        <f>IF(W7="",0-'キャッシュフロー表'!W7,W7-'キャッシュフロー表'!W7)</f>
        <v>0</v>
      </c>
      <c r="X27" s="97">
        <f>IF(X7="",0-'キャッシュフロー表'!X7,X7-'キャッシュフロー表'!X7)</f>
        <v>0</v>
      </c>
      <c r="Y27" s="97">
        <f>IF(Y7="",0-'キャッシュフロー表'!Y7,Y7-'キャッシュフロー表'!Y7)</f>
        <v>0</v>
      </c>
      <c r="Z27" s="97">
        <f>IF(Z7="",0-'キャッシュフロー表'!Z7,Z7-'キャッシュフロー表'!Z7)</f>
        <v>0</v>
      </c>
      <c r="AA27" s="98">
        <f>IF(AA7="",0-'キャッシュフロー表'!AA7,AA7-'キャッシュフロー表'!AA7)</f>
        <v>0</v>
      </c>
      <c r="AB27" s="6"/>
    </row>
    <row r="28" spans="1:28" ht="13.5">
      <c r="A28" s="225"/>
      <c r="B28" s="2" t="s">
        <v>8</v>
      </c>
      <c r="C28" s="99">
        <f>IF(C8="",0-'キャッシュフロー表'!C8,C8-'キャッシュフロー表'!C8)</f>
        <v>0</v>
      </c>
      <c r="D28" s="99">
        <f>IF(D8="",0-'キャッシュフロー表'!D8,D8-'キャッシュフロー表'!D8)</f>
        <v>0</v>
      </c>
      <c r="E28" s="99">
        <f>IF(E8="",0-'キャッシュフロー表'!E8,E8-'キャッシュフロー表'!E8)</f>
        <v>0</v>
      </c>
      <c r="F28" s="99">
        <f>IF(F8="",0-'キャッシュフロー表'!F8,F8-'キャッシュフロー表'!F8)</f>
        <v>0</v>
      </c>
      <c r="G28" s="99">
        <f>IF(G8="",0-'キャッシュフロー表'!G8,G8-'キャッシュフロー表'!G8)</f>
        <v>0</v>
      </c>
      <c r="H28" s="99">
        <f>IF(H8="",0-'キャッシュフロー表'!H8,H8-'キャッシュフロー表'!H8)</f>
        <v>0</v>
      </c>
      <c r="I28" s="99">
        <f>IF(I8="",0-'キャッシュフロー表'!I8,I8-'キャッシュフロー表'!I8)</f>
        <v>0</v>
      </c>
      <c r="J28" s="99">
        <f>IF(J8="",0-'キャッシュフロー表'!J8,J8-'キャッシュフロー表'!J8)</f>
        <v>0</v>
      </c>
      <c r="K28" s="99">
        <f>IF(K8="",0-'キャッシュフロー表'!K8,K8-'キャッシュフロー表'!K8)</f>
        <v>0</v>
      </c>
      <c r="L28" s="99">
        <f>IF(L8="",0-'キャッシュフロー表'!L8,L8-'キャッシュフロー表'!L8)</f>
        <v>0</v>
      </c>
      <c r="M28" s="99">
        <f>IF(M8="",0-'キャッシュフロー表'!M8,M8-'キャッシュフロー表'!M8)</f>
        <v>0</v>
      </c>
      <c r="N28" s="99">
        <f>IF(N8="",0-'キャッシュフロー表'!N8,N8-'キャッシュフロー表'!N8)</f>
        <v>0</v>
      </c>
      <c r="O28" s="99">
        <f>IF(O8="",0-'キャッシュフロー表'!O8,O8-'キャッシュフロー表'!O8)</f>
        <v>0</v>
      </c>
      <c r="P28" s="99">
        <f>IF(P8="",0-'キャッシュフロー表'!P8,P8-'キャッシュフロー表'!P8)</f>
        <v>0</v>
      </c>
      <c r="Q28" s="99">
        <f>IF(Q8="",0-'キャッシュフロー表'!Q8,Q8-'キャッシュフロー表'!Q8)</f>
        <v>0</v>
      </c>
      <c r="R28" s="99">
        <f>IF(R8="",0-'キャッシュフロー表'!R8,R8-'キャッシュフロー表'!R8)</f>
        <v>0</v>
      </c>
      <c r="S28" s="99">
        <f>IF(S8="",0-'キャッシュフロー表'!S8,S8-'キャッシュフロー表'!S8)</f>
        <v>0</v>
      </c>
      <c r="T28" s="99">
        <f>IF(T8="",0-'キャッシュフロー表'!T8,T8-'キャッシュフロー表'!T8)</f>
        <v>0</v>
      </c>
      <c r="U28" s="99">
        <f>IF(U8="",0-'キャッシュフロー表'!U8,U8-'キャッシュフロー表'!U8)</f>
        <v>0</v>
      </c>
      <c r="V28" s="99">
        <f>IF(V8="",0-'キャッシュフロー表'!V8,V8-'キャッシュフロー表'!V8)</f>
        <v>0</v>
      </c>
      <c r="W28" s="99">
        <f>IF(W8="",0-'キャッシュフロー表'!W8,W8-'キャッシュフロー表'!W8)</f>
        <v>0</v>
      </c>
      <c r="X28" s="99">
        <f>IF(X8="",0-'キャッシュフロー表'!X8,X8-'キャッシュフロー表'!X8)</f>
        <v>0</v>
      </c>
      <c r="Y28" s="99">
        <f>IF(Y8="",0-'キャッシュフロー表'!Y8,Y8-'キャッシュフロー表'!Y8)</f>
        <v>0</v>
      </c>
      <c r="Z28" s="99">
        <f>IF(Z8="",0-'キャッシュフロー表'!Z8,Z8-'キャッシュフロー表'!Z8)</f>
        <v>0</v>
      </c>
      <c r="AA28" s="100">
        <f>IF(AA8="",0-'キャッシュフロー表'!AA8,AA8-'キャッシュフロー表'!AA8)</f>
        <v>0</v>
      </c>
      <c r="AB28" s="6"/>
    </row>
    <row r="29" spans="1:27" ht="13.5">
      <c r="A29" s="225"/>
      <c r="B29" s="2" t="s">
        <v>19</v>
      </c>
      <c r="C29" s="99">
        <f>IF(C9="",0-'キャッシュフロー表'!C9,C9-'キャッシュフロー表'!C9)</f>
        <v>300</v>
      </c>
      <c r="D29" s="101">
        <f>IF(D9="",0-'キャッシュフロー表'!D9,D9-'キャッシュフロー表'!D9)</f>
        <v>400</v>
      </c>
      <c r="E29" s="101">
        <f>IF(E9="",0-'キャッシュフロー表'!E9,E9-'キャッシュフロー表'!E9)</f>
        <v>400</v>
      </c>
      <c r="F29" s="101">
        <f>IF(F9="",0-'キャッシュフロー表'!F9,F9-'キャッシュフロー表'!F9)</f>
        <v>0</v>
      </c>
      <c r="G29" s="101">
        <f>IF(G9="",0-'キャッシュフロー表'!G9,G9-'キャッシュフロー表'!G9)</f>
        <v>0</v>
      </c>
      <c r="H29" s="99">
        <f>IF(H9="",0-'キャッシュフロー表'!H9,H9-'キャッシュフロー表'!H9)</f>
        <v>0</v>
      </c>
      <c r="I29" s="99">
        <f>IF(I9="",0-'キャッシュフロー表'!I9,I9-'キャッシュフロー表'!I9)</f>
        <v>0</v>
      </c>
      <c r="J29" s="99">
        <f>IF(J9="",0-'キャッシュフロー表'!J9,J9-'キャッシュフロー表'!J9)</f>
        <v>0</v>
      </c>
      <c r="K29" s="99">
        <f>IF(K9="",0-'キャッシュフロー表'!K9,K9-'キャッシュフロー表'!K9)</f>
        <v>0</v>
      </c>
      <c r="L29" s="99">
        <f>IF(L9="",0-'キャッシュフロー表'!L9,L9-'キャッシュフロー表'!L9)</f>
        <v>0</v>
      </c>
      <c r="M29" s="99">
        <f>IF(M9="",0-'キャッシュフロー表'!M9,M9-'キャッシュフロー表'!M9)</f>
        <v>0</v>
      </c>
      <c r="N29" s="99">
        <f>IF(N9="",0-'キャッシュフロー表'!N9,N9-'キャッシュフロー表'!N9)</f>
        <v>0</v>
      </c>
      <c r="O29" s="99">
        <f>IF(O9="",0-'キャッシュフロー表'!O9,O9-'キャッシュフロー表'!O9)</f>
        <v>0</v>
      </c>
      <c r="P29" s="99">
        <f>IF(P9="",0-'キャッシュフロー表'!P9,P9-'キャッシュフロー表'!P9)</f>
        <v>0</v>
      </c>
      <c r="Q29" s="99">
        <f>IF(Q9="",0-'キャッシュフロー表'!Q9,Q9-'キャッシュフロー表'!Q9)</f>
        <v>0</v>
      </c>
      <c r="R29" s="99">
        <f>IF(R9="",0-'キャッシュフロー表'!R9,R9-'キャッシュフロー表'!R9)</f>
        <v>0</v>
      </c>
      <c r="S29" s="99">
        <f>IF(S9="",0-'キャッシュフロー表'!S9,S9-'キャッシュフロー表'!S9)</f>
        <v>0</v>
      </c>
      <c r="T29" s="99">
        <f>IF(T9="",0-'キャッシュフロー表'!T9,T9-'キャッシュフロー表'!T9)</f>
        <v>0</v>
      </c>
      <c r="U29" s="99">
        <f>IF(U9="",0-'キャッシュフロー表'!U9,U9-'キャッシュフロー表'!U9)</f>
        <v>0</v>
      </c>
      <c r="V29" s="99">
        <f>IF(V9="",0-'キャッシュフロー表'!V9,V9-'キャッシュフロー表'!V9)</f>
        <v>0</v>
      </c>
      <c r="W29" s="99">
        <f>IF(W9="",0-'キャッシュフロー表'!W9,W9-'キャッシュフロー表'!W9)</f>
        <v>0</v>
      </c>
      <c r="X29" s="99">
        <f>IF(X9="",0-'キャッシュフロー表'!X9,X9-'キャッシュフロー表'!X9)</f>
        <v>0</v>
      </c>
      <c r="Y29" s="99">
        <f>IF(Y9="",0-'キャッシュフロー表'!Y9,Y9-'キャッシュフロー表'!Y9)</f>
        <v>0</v>
      </c>
      <c r="Z29" s="99">
        <f>IF(Z9="",0-'キャッシュフロー表'!Z9,Z9-'キャッシュフロー表'!Z9)</f>
        <v>0</v>
      </c>
      <c r="AA29" s="100">
        <f>IF(AA9="",0-'キャッシュフロー表'!AA9,AA9-'キャッシュフロー表'!AA9)</f>
        <v>0</v>
      </c>
    </row>
    <row r="30" spans="1:27" ht="13.5">
      <c r="A30" s="225"/>
      <c r="B30" s="2" t="s">
        <v>9</v>
      </c>
      <c r="C30" s="102">
        <f>IF(C10="",0-'キャッシュフロー表'!C10,C10-'キャッシュフロー表'!C10)</f>
        <v>0</v>
      </c>
      <c r="D30" s="99">
        <f>IF(D10="",0-'キャッシュフロー表'!D10,D10-'キャッシュフロー表'!D10)</f>
        <v>0</v>
      </c>
      <c r="E30" s="99">
        <f>IF(E10="",0-'キャッシュフロー表'!E10,E10-'キャッシュフロー表'!E10)</f>
        <v>0</v>
      </c>
      <c r="F30" s="99">
        <f>IF(F10="",0-'キャッシュフロー表'!F10,F10-'キャッシュフロー表'!F10)</f>
        <v>0</v>
      </c>
      <c r="G30" s="99">
        <f>IF(G10="",0-'キャッシュフロー表'!G10,G10-'キャッシュフロー表'!G10)</f>
        <v>0</v>
      </c>
      <c r="H30" s="99">
        <f>IF(H10="",0-'キャッシュフロー表'!H10,H10-'キャッシュフロー表'!H10)</f>
        <v>0</v>
      </c>
      <c r="I30" s="99">
        <f>IF(I10="",0-'キャッシュフロー表'!I10,I10-'キャッシュフロー表'!I10)</f>
        <v>0</v>
      </c>
      <c r="J30" s="99">
        <f>IF(J10="",0-'キャッシュフロー表'!J10,J10-'キャッシュフロー表'!J10)</f>
        <v>0</v>
      </c>
      <c r="K30" s="99">
        <f>IF(K10="",0-'キャッシュフロー表'!K10,K10-'キャッシュフロー表'!K10)</f>
        <v>0</v>
      </c>
      <c r="L30" s="99">
        <f>IF(L10="",0-'キャッシュフロー表'!L10,L10-'キャッシュフロー表'!L10)</f>
        <v>0</v>
      </c>
      <c r="M30" s="99">
        <f>IF(M10="",0-'キャッシュフロー表'!M10,M10-'キャッシュフロー表'!M10)</f>
        <v>0</v>
      </c>
      <c r="N30" s="99">
        <f>IF(N10="",0-'キャッシュフロー表'!N10,N10-'キャッシュフロー表'!N10)</f>
        <v>0</v>
      </c>
      <c r="O30" s="99">
        <f>IF(O10="",0-'キャッシュフロー表'!O10,O10-'キャッシュフロー表'!O10)</f>
        <v>0</v>
      </c>
      <c r="P30" s="99">
        <f>IF(P10="",0-'キャッシュフロー表'!P10,P10-'キャッシュフロー表'!P10)</f>
        <v>0</v>
      </c>
      <c r="Q30" s="99">
        <f>IF(Q10="",0-'キャッシュフロー表'!Q10,Q10-'キャッシュフロー表'!Q10)</f>
        <v>0</v>
      </c>
      <c r="R30" s="99">
        <f>IF(R10="",0-'キャッシュフロー表'!R10,R10-'キャッシュフロー表'!R10)</f>
        <v>0</v>
      </c>
      <c r="S30" s="99">
        <f>IF(S10="",0-'キャッシュフロー表'!S10,S10-'キャッシュフロー表'!S10)</f>
        <v>0</v>
      </c>
      <c r="T30" s="99">
        <f>IF(T10="",0-'キャッシュフロー表'!T10,T10-'キャッシュフロー表'!T10)</f>
        <v>0</v>
      </c>
      <c r="U30" s="99">
        <f>IF(U10="",0-'キャッシュフロー表'!U10,U10-'キャッシュフロー表'!U10)</f>
        <v>0</v>
      </c>
      <c r="V30" s="99">
        <f>IF(V10="",0-'キャッシュフロー表'!V10,V10-'キャッシュフロー表'!V10)</f>
        <v>0</v>
      </c>
      <c r="W30" s="99">
        <f>IF(W10="",0-'キャッシュフロー表'!W10,W10-'キャッシュフロー表'!W10)</f>
        <v>0</v>
      </c>
      <c r="X30" s="99">
        <f>IF(X10="",0-'キャッシュフロー表'!X10,X10-'キャッシュフロー表'!X10)</f>
        <v>0</v>
      </c>
      <c r="Y30" s="99">
        <f>IF(Y10="",0-'キャッシュフロー表'!Y10,Y10-'キャッシュフロー表'!Y10)</f>
        <v>0</v>
      </c>
      <c r="Z30" s="99">
        <f>IF(Z10="",0-'キャッシュフロー表'!Z10,Z10-'キャッシュフロー表'!Z10)</f>
        <v>0</v>
      </c>
      <c r="AA30" s="100">
        <f>IF(AA10="",0-'キャッシュフロー表'!AA10,AA10-'キャッシュフロー表'!AA10)</f>
        <v>0</v>
      </c>
    </row>
    <row r="31" spans="1:27" ht="13.5">
      <c r="A31" s="225"/>
      <c r="B31" s="11" t="s">
        <v>10</v>
      </c>
      <c r="C31" s="103">
        <f>C11-'キャッシュフロー表'!C11</f>
        <v>300</v>
      </c>
      <c r="D31" s="103">
        <f>D11-'キャッシュフロー表'!D11</f>
        <v>400</v>
      </c>
      <c r="E31" s="103">
        <f>E11-'キャッシュフロー表'!E11</f>
        <v>400</v>
      </c>
      <c r="F31" s="103">
        <f>F11-'キャッシュフロー表'!F11</f>
        <v>0</v>
      </c>
      <c r="G31" s="103">
        <f>G11-'キャッシュフロー表'!G11</f>
        <v>0</v>
      </c>
      <c r="H31" s="103">
        <f>H11-'キャッシュフロー表'!H11</f>
        <v>0</v>
      </c>
      <c r="I31" s="103">
        <f>I11-'キャッシュフロー表'!I11</f>
        <v>0</v>
      </c>
      <c r="J31" s="103">
        <f>J11-'キャッシュフロー表'!J11</f>
        <v>0</v>
      </c>
      <c r="K31" s="103">
        <f>K11-'キャッシュフロー表'!K11</f>
        <v>0</v>
      </c>
      <c r="L31" s="103">
        <f>L11-'キャッシュフロー表'!L11</f>
        <v>0</v>
      </c>
      <c r="M31" s="103">
        <f>M11-'キャッシュフロー表'!M11</f>
        <v>0</v>
      </c>
      <c r="N31" s="103">
        <f>N11-'キャッシュフロー表'!N11</f>
        <v>0</v>
      </c>
      <c r="O31" s="103">
        <f>O11-'キャッシュフロー表'!O11</f>
        <v>0</v>
      </c>
      <c r="P31" s="103">
        <f>P11-'キャッシュフロー表'!P11</f>
        <v>0</v>
      </c>
      <c r="Q31" s="103">
        <f>Q11-'キャッシュフロー表'!Q11</f>
        <v>0</v>
      </c>
      <c r="R31" s="103">
        <f>R11-'キャッシュフロー表'!R11</f>
        <v>0</v>
      </c>
      <c r="S31" s="103">
        <f>S11-'キャッシュフロー表'!S11</f>
        <v>0</v>
      </c>
      <c r="T31" s="103">
        <f>T11-'キャッシュフロー表'!T11</f>
        <v>0</v>
      </c>
      <c r="U31" s="103">
        <f>U11-'キャッシュフロー表'!U11</f>
        <v>0</v>
      </c>
      <c r="V31" s="103">
        <f>V11-'キャッシュフロー表'!V11</f>
        <v>0</v>
      </c>
      <c r="W31" s="103">
        <f>W11-'キャッシュフロー表'!W11</f>
        <v>0</v>
      </c>
      <c r="X31" s="103">
        <f>X11-'キャッシュフロー表'!X11</f>
        <v>0</v>
      </c>
      <c r="Y31" s="103">
        <f>Y11-'キャッシュフロー表'!Y11</f>
        <v>0</v>
      </c>
      <c r="Z31" s="103">
        <f>Z11-'キャッシュフロー表'!Z11</f>
        <v>0</v>
      </c>
      <c r="AA31" s="104">
        <f>AA11-'キャッシュフロー表'!AA11</f>
        <v>0</v>
      </c>
    </row>
    <row r="32" spans="1:27" ht="13.5">
      <c r="A32" s="225" t="s">
        <v>31</v>
      </c>
      <c r="B32" s="2" t="s">
        <v>11</v>
      </c>
      <c r="C32" s="99">
        <f>C12-'キャッシュフロー表'!C12</f>
        <v>0</v>
      </c>
      <c r="D32" s="99">
        <f>D12-'キャッシュフロー表'!D12</f>
        <v>0</v>
      </c>
      <c r="E32" s="99">
        <f>E12-'キャッシュフロー表'!E12</f>
        <v>0</v>
      </c>
      <c r="F32" s="99">
        <f>F12-'キャッシュフロー表'!F12</f>
        <v>0</v>
      </c>
      <c r="G32" s="99">
        <f>G12-'キャッシュフロー表'!G12</f>
        <v>0</v>
      </c>
      <c r="H32" s="99">
        <f>H12-'キャッシュフロー表'!H12</f>
        <v>0</v>
      </c>
      <c r="I32" s="99">
        <f>I12-'キャッシュフロー表'!I12</f>
        <v>0</v>
      </c>
      <c r="J32" s="99">
        <f>J12-'キャッシュフロー表'!J12</f>
        <v>0</v>
      </c>
      <c r="K32" s="99">
        <f>K12-'キャッシュフロー表'!K12</f>
        <v>0</v>
      </c>
      <c r="L32" s="99">
        <f>L12-'キャッシュフロー表'!L12</f>
        <v>0</v>
      </c>
      <c r="M32" s="99">
        <f>M12-'キャッシュフロー表'!M12</f>
        <v>0</v>
      </c>
      <c r="N32" s="99">
        <f>N12-'キャッシュフロー表'!N12</f>
        <v>0</v>
      </c>
      <c r="O32" s="99">
        <f>O12-'キャッシュフロー表'!O12</f>
        <v>0</v>
      </c>
      <c r="P32" s="99">
        <f>P12-'キャッシュフロー表'!P12</f>
        <v>0</v>
      </c>
      <c r="Q32" s="99">
        <f>Q12-'キャッシュフロー表'!Q12</f>
        <v>0</v>
      </c>
      <c r="R32" s="99">
        <f>R12-'キャッシュフロー表'!R12</f>
        <v>0</v>
      </c>
      <c r="S32" s="99">
        <f>S12-'キャッシュフロー表'!S12</f>
        <v>0</v>
      </c>
      <c r="T32" s="99">
        <f>T12-'キャッシュフロー表'!T12</f>
        <v>0</v>
      </c>
      <c r="U32" s="99">
        <f>U12-'キャッシュフロー表'!U12</f>
        <v>0</v>
      </c>
      <c r="V32" s="99">
        <f>V12-'キャッシュフロー表'!V12</f>
        <v>0</v>
      </c>
      <c r="W32" s="99">
        <f>W12-'キャッシュフロー表'!W12</f>
        <v>0</v>
      </c>
      <c r="X32" s="99">
        <f>X12-'キャッシュフロー表'!X12</f>
        <v>0</v>
      </c>
      <c r="Y32" s="99">
        <f>Y12-'キャッシュフロー表'!Y12</f>
        <v>0</v>
      </c>
      <c r="Z32" s="99">
        <f>Z12-'キャッシュフロー表'!Z12</f>
        <v>0</v>
      </c>
      <c r="AA32" s="100">
        <f>AA12-'キャッシュフロー表'!AA12</f>
        <v>0</v>
      </c>
    </row>
    <row r="33" spans="1:28" ht="13.5">
      <c r="A33" s="225"/>
      <c r="B33" s="2" t="s">
        <v>13</v>
      </c>
      <c r="C33" s="99">
        <f>C13-'キャッシュフロー表'!C13</f>
        <v>0</v>
      </c>
      <c r="D33" s="99">
        <f>D13-'キャッシュフロー表'!D13</f>
        <v>0</v>
      </c>
      <c r="E33" s="99">
        <f>E13-'キャッシュフロー表'!E13</f>
        <v>17</v>
      </c>
      <c r="F33" s="99">
        <f>F13-'キャッシュフロー表'!F13</f>
        <v>30</v>
      </c>
      <c r="G33" s="99">
        <f>G13-'キャッシュフロー表'!G13</f>
        <v>0</v>
      </c>
      <c r="H33" s="99">
        <f>H13-'キャッシュフロー表'!H13</f>
        <v>0</v>
      </c>
      <c r="I33" s="99">
        <f>I13-'キャッシュフロー表'!I13</f>
        <v>0</v>
      </c>
      <c r="J33" s="99">
        <f>J13-'キャッシュフロー表'!J13</f>
        <v>0</v>
      </c>
      <c r="K33" s="99">
        <f>K13-'キャッシュフロー表'!K13</f>
        <v>0</v>
      </c>
      <c r="L33" s="99">
        <f>L13-'キャッシュフロー表'!L13</f>
        <v>0</v>
      </c>
      <c r="M33" s="99">
        <f>M13-'キャッシュフロー表'!M13</f>
        <v>0</v>
      </c>
      <c r="N33" s="99">
        <f>N13-'キャッシュフロー表'!N13</f>
        <v>0</v>
      </c>
      <c r="O33" s="99">
        <f>O13-'キャッシュフロー表'!O13</f>
        <v>0</v>
      </c>
      <c r="P33" s="99">
        <f>P13-'キャッシュフロー表'!P13</f>
        <v>0</v>
      </c>
      <c r="Q33" s="99">
        <f>Q13-'キャッシュフロー表'!Q13</f>
        <v>0</v>
      </c>
      <c r="R33" s="99">
        <f>R13-'キャッシュフロー表'!R13</f>
        <v>0</v>
      </c>
      <c r="S33" s="99">
        <f>S13-'キャッシュフロー表'!S13</f>
        <v>0</v>
      </c>
      <c r="T33" s="99">
        <f>T13-'キャッシュフロー表'!T13</f>
        <v>0</v>
      </c>
      <c r="U33" s="99">
        <f>U13-'キャッシュフロー表'!U13</f>
        <v>0</v>
      </c>
      <c r="V33" s="99">
        <f>V13-'キャッシュフロー表'!V13</f>
        <v>0</v>
      </c>
      <c r="W33" s="99">
        <f>W13-'キャッシュフロー表'!W13</f>
        <v>0</v>
      </c>
      <c r="X33" s="99">
        <f>X13-'キャッシュフロー表'!X13</f>
        <v>0</v>
      </c>
      <c r="Y33" s="99">
        <f>Y13-'キャッシュフロー表'!Y13</f>
        <v>0</v>
      </c>
      <c r="Z33" s="99">
        <f>Z13-'キャッシュフロー表'!Z13</f>
        <v>0</v>
      </c>
      <c r="AA33" s="100">
        <f>AA13-'キャッシュフロー表'!AA13</f>
        <v>0</v>
      </c>
      <c r="AB33" s="6"/>
    </row>
    <row r="34" spans="1:27" ht="13.5">
      <c r="A34" s="225"/>
      <c r="B34" s="2" t="s">
        <v>12</v>
      </c>
      <c r="C34" s="99">
        <f>C14-'キャッシュフロー表'!C14</f>
        <v>0</v>
      </c>
      <c r="D34" s="99">
        <f>D14-'キャッシュフロー表'!D14</f>
        <v>0</v>
      </c>
      <c r="E34" s="99">
        <f>E14-'キャッシュフロー表'!E14</f>
        <v>0</v>
      </c>
      <c r="F34" s="99">
        <f>F14-'キャッシュフロー表'!F14</f>
        <v>0</v>
      </c>
      <c r="G34" s="99">
        <f>G14-'キャッシュフロー表'!G14</f>
        <v>0</v>
      </c>
      <c r="H34" s="99">
        <f>H14-'キャッシュフロー表'!H14</f>
        <v>0</v>
      </c>
      <c r="I34" s="99">
        <f>I14-'キャッシュフロー表'!I14</f>
        <v>0</v>
      </c>
      <c r="J34" s="99">
        <f>J14-'キャッシュフロー表'!J14</f>
        <v>0</v>
      </c>
      <c r="K34" s="99">
        <f>K14-'キャッシュフロー表'!K14</f>
        <v>0</v>
      </c>
      <c r="L34" s="99">
        <f>L14-'キャッシュフロー表'!L14</f>
        <v>0</v>
      </c>
      <c r="M34" s="99">
        <f>M14-'キャッシュフロー表'!M14</f>
        <v>0</v>
      </c>
      <c r="N34" s="99">
        <f>N14-'キャッシュフロー表'!N14</f>
        <v>0</v>
      </c>
      <c r="O34" s="99">
        <f>O14-'キャッシュフロー表'!O14</f>
        <v>0</v>
      </c>
      <c r="P34" s="99">
        <f>P14-'キャッシュフロー表'!P14</f>
        <v>0</v>
      </c>
      <c r="Q34" s="99">
        <f>Q14-'キャッシュフロー表'!Q14</f>
        <v>0</v>
      </c>
      <c r="R34" s="99">
        <f>R14-'キャッシュフロー表'!R14</f>
        <v>0</v>
      </c>
      <c r="S34" s="99">
        <f>S14-'キャッシュフロー表'!S14</f>
        <v>0</v>
      </c>
      <c r="T34" s="99">
        <f>T14-'キャッシュフロー表'!T14</f>
        <v>0</v>
      </c>
      <c r="U34" s="99">
        <f>U14-'キャッシュフロー表'!U14</f>
        <v>0</v>
      </c>
      <c r="V34" s="99">
        <f>V14-'キャッシュフロー表'!V14</f>
        <v>0</v>
      </c>
      <c r="W34" s="99">
        <f>W14-'キャッシュフロー表'!W14</f>
        <v>0</v>
      </c>
      <c r="X34" s="99">
        <f>X14-'キャッシュフロー表'!X14</f>
        <v>0</v>
      </c>
      <c r="Y34" s="99">
        <f>Y14-'キャッシュフロー表'!Y14</f>
        <v>0</v>
      </c>
      <c r="Z34" s="99">
        <f>Z14-'キャッシュフロー表'!Z14</f>
        <v>0</v>
      </c>
      <c r="AA34" s="100">
        <f>AA14-'キャッシュフロー表'!AA14</f>
        <v>0</v>
      </c>
    </row>
    <row r="35" spans="1:28" ht="13.5">
      <c r="A35" s="225"/>
      <c r="B35" s="2" t="s">
        <v>14</v>
      </c>
      <c r="C35" s="99">
        <f>C15-'キャッシュフロー表'!C15</f>
        <v>9</v>
      </c>
      <c r="D35" s="99">
        <f>D15-'キャッシュフロー表'!D15</f>
        <v>25</v>
      </c>
      <c r="E35" s="99">
        <f>E15-'キャッシュフロー表'!E15</f>
        <v>23</v>
      </c>
      <c r="F35" s="99">
        <f>F15-'キャッシュフロー表'!F15</f>
        <v>18</v>
      </c>
      <c r="G35" s="99">
        <f>G15-'キャッシュフロー表'!G15</f>
        <v>0</v>
      </c>
      <c r="H35" s="99">
        <f>H15-'キャッシュフロー表'!H15</f>
        <v>-1</v>
      </c>
      <c r="I35" s="99">
        <f>I15-'キャッシュフロー表'!I15</f>
        <v>0</v>
      </c>
      <c r="J35" s="99">
        <f>J15-'キャッシュフロー表'!J15</f>
        <v>0</v>
      </c>
      <c r="K35" s="99">
        <f>K15-'キャッシュフロー表'!K15</f>
        <v>0</v>
      </c>
      <c r="L35" s="99">
        <f>L15-'キャッシュフロー表'!L15</f>
        <v>0</v>
      </c>
      <c r="M35" s="99">
        <f>M15-'キャッシュフロー表'!M15</f>
        <v>0</v>
      </c>
      <c r="N35" s="99">
        <f>N15-'キャッシュフロー表'!N15</f>
        <v>0</v>
      </c>
      <c r="O35" s="99">
        <f>O15-'キャッシュフロー表'!O15</f>
        <v>0</v>
      </c>
      <c r="P35" s="99">
        <f>P15-'キャッシュフロー表'!P15</f>
        <v>0</v>
      </c>
      <c r="Q35" s="99">
        <f>Q15-'キャッシュフロー表'!Q15</f>
        <v>0</v>
      </c>
      <c r="R35" s="99">
        <f>R15-'キャッシュフロー表'!R15</f>
        <v>0</v>
      </c>
      <c r="S35" s="99">
        <f>S15-'キャッシュフロー表'!S15</f>
        <v>0</v>
      </c>
      <c r="T35" s="99">
        <f>T15-'キャッシュフロー表'!T15</f>
        <v>0</v>
      </c>
      <c r="U35" s="99">
        <f>U15-'キャッシュフロー表'!U15</f>
        <v>0</v>
      </c>
      <c r="V35" s="99">
        <f>V15-'キャッシュフロー表'!V15</f>
        <v>0</v>
      </c>
      <c r="W35" s="99">
        <f>W15-'キャッシュフロー表'!W15</f>
        <v>0</v>
      </c>
      <c r="X35" s="99">
        <f>X15-'キャッシュフロー表'!X15</f>
        <v>0</v>
      </c>
      <c r="Y35" s="99">
        <f>Y15-'キャッシュフロー表'!Y15</f>
        <v>0</v>
      </c>
      <c r="Z35" s="99">
        <f>Z15-'キャッシュフロー表'!Z15</f>
        <v>0</v>
      </c>
      <c r="AA35" s="100">
        <f>AA15-'キャッシュフロー表'!AA15</f>
        <v>0</v>
      </c>
      <c r="AB35" s="6"/>
    </row>
    <row r="36" spans="1:27" ht="13.5">
      <c r="A36" s="225"/>
      <c r="B36" s="2" t="s">
        <v>26</v>
      </c>
      <c r="C36" s="99">
        <f>C16-'キャッシュフロー表'!C16</f>
        <v>0</v>
      </c>
      <c r="D36" s="99">
        <f>D16-'キャッシュフロー表'!D16</f>
        <v>0</v>
      </c>
      <c r="E36" s="99">
        <f>E16-'キャッシュフロー表'!E16</f>
        <v>0</v>
      </c>
      <c r="F36" s="99">
        <f>F16-'キャッシュフロー表'!F16</f>
        <v>0</v>
      </c>
      <c r="G36" s="99">
        <f>G16-'キャッシュフロー表'!G16</f>
        <v>0</v>
      </c>
      <c r="H36" s="99">
        <f>H16-'キャッシュフロー表'!H16</f>
        <v>0</v>
      </c>
      <c r="I36" s="99">
        <f>I16-'キャッシュフロー表'!I16</f>
        <v>0</v>
      </c>
      <c r="J36" s="99">
        <f>J16-'キャッシュフロー表'!J16</f>
        <v>0</v>
      </c>
      <c r="K36" s="99">
        <f>K16-'キャッシュフロー表'!K16</f>
        <v>0</v>
      </c>
      <c r="L36" s="99">
        <f>L16-'キャッシュフロー表'!L16</f>
        <v>0</v>
      </c>
      <c r="M36" s="99">
        <f>M16-'キャッシュフロー表'!M16</f>
        <v>0</v>
      </c>
      <c r="N36" s="101">
        <f>N16-'キャッシュフロー表'!N16</f>
        <v>0</v>
      </c>
      <c r="O36" s="99">
        <f>O16-'キャッシュフロー表'!O16</f>
        <v>0</v>
      </c>
      <c r="P36" s="99">
        <f>P16-'キャッシュフロー表'!P16</f>
        <v>0</v>
      </c>
      <c r="Q36" s="101">
        <f>Q16-'キャッシュフロー表'!Q16</f>
        <v>0</v>
      </c>
      <c r="R36" s="99">
        <f>R16-'キャッシュフロー表'!R16</f>
        <v>0</v>
      </c>
      <c r="S36" s="99">
        <f>S16-'キャッシュフロー表'!S16</f>
        <v>0</v>
      </c>
      <c r="T36" s="101">
        <f>T16-'キャッシュフロー表'!T16</f>
        <v>0</v>
      </c>
      <c r="U36" s="99">
        <f>U16-'キャッシュフロー表'!U16</f>
        <v>0</v>
      </c>
      <c r="V36" s="99">
        <f>V16-'キャッシュフロー表'!V16</f>
        <v>0</v>
      </c>
      <c r="W36" s="101">
        <f>W16-'キャッシュフロー表'!W16</f>
        <v>0</v>
      </c>
      <c r="X36" s="99">
        <f>X16-'キャッシュフロー表'!X16</f>
        <v>0</v>
      </c>
      <c r="Y36" s="99">
        <f>Y16-'キャッシュフロー表'!Y16</f>
        <v>0</v>
      </c>
      <c r="Z36" s="101">
        <f>Z16-'キャッシュフロー表'!Z16</f>
        <v>0</v>
      </c>
      <c r="AA36" s="100">
        <f>AA16-'キャッシュフロー表'!AA16</f>
        <v>0</v>
      </c>
    </row>
    <row r="37" spans="1:27" ht="13.5">
      <c r="A37" s="225"/>
      <c r="B37" s="11" t="s">
        <v>15</v>
      </c>
      <c r="C37" s="105">
        <f>C17-'キャッシュフロー表'!C17</f>
        <v>9</v>
      </c>
      <c r="D37" s="105">
        <f>D17-'キャッシュフロー表'!D17</f>
        <v>25</v>
      </c>
      <c r="E37" s="105">
        <f>E17-'キャッシュフロー表'!E17</f>
        <v>40</v>
      </c>
      <c r="F37" s="105">
        <f>F17-'キャッシュフロー表'!F17</f>
        <v>48</v>
      </c>
      <c r="G37" s="105">
        <f>G17-'キャッシュフロー表'!G17</f>
        <v>0</v>
      </c>
      <c r="H37" s="105">
        <f>H17-'キャッシュフロー表'!H17</f>
        <v>-1</v>
      </c>
      <c r="I37" s="105">
        <f>I17-'キャッシュフロー表'!I17</f>
        <v>0</v>
      </c>
      <c r="J37" s="105">
        <f>J17-'キャッシュフロー表'!J17</f>
        <v>0</v>
      </c>
      <c r="K37" s="105">
        <f>K17-'キャッシュフロー表'!K17</f>
        <v>0</v>
      </c>
      <c r="L37" s="105">
        <f>L17-'キャッシュフロー表'!L17</f>
        <v>0</v>
      </c>
      <c r="M37" s="105">
        <f>M17-'キャッシュフロー表'!M17</f>
        <v>0</v>
      </c>
      <c r="N37" s="105">
        <f>N17-'キャッシュフロー表'!N17</f>
        <v>0</v>
      </c>
      <c r="O37" s="105">
        <f>O17-'キャッシュフロー表'!O17</f>
        <v>0</v>
      </c>
      <c r="P37" s="105">
        <f>P17-'キャッシュフロー表'!P17</f>
        <v>0</v>
      </c>
      <c r="Q37" s="105">
        <f>Q17-'キャッシュフロー表'!Q17</f>
        <v>0</v>
      </c>
      <c r="R37" s="105">
        <f>R17-'キャッシュフロー表'!R17</f>
        <v>0</v>
      </c>
      <c r="S37" s="105">
        <f>S17-'キャッシュフロー表'!S17</f>
        <v>0</v>
      </c>
      <c r="T37" s="105">
        <f>T17-'キャッシュフロー表'!T17</f>
        <v>0</v>
      </c>
      <c r="U37" s="105">
        <f>U17-'キャッシュフロー表'!U17</f>
        <v>0</v>
      </c>
      <c r="V37" s="105">
        <f>V17-'キャッシュフロー表'!V17</f>
        <v>0</v>
      </c>
      <c r="W37" s="105">
        <f>W17-'キャッシュフロー表'!W17</f>
        <v>0</v>
      </c>
      <c r="X37" s="105">
        <f>X17-'キャッシュフロー表'!X17</f>
        <v>0</v>
      </c>
      <c r="Y37" s="105">
        <f>Y17-'キャッシュフロー表'!Y17</f>
        <v>0</v>
      </c>
      <c r="Z37" s="105">
        <f>Z17-'キャッシュフロー表'!Z17</f>
        <v>0</v>
      </c>
      <c r="AA37" s="106">
        <f>AA17-'キャッシュフロー表'!AA17</f>
        <v>0</v>
      </c>
    </row>
    <row r="38" spans="1:27" ht="13.5">
      <c r="A38" s="226" t="s">
        <v>16</v>
      </c>
      <c r="B38" s="226"/>
      <c r="C38" s="107">
        <f>C18-'キャッシュフロー表'!C18</f>
        <v>291</v>
      </c>
      <c r="D38" s="108">
        <f>D18-'キャッシュフロー表'!D18</f>
        <v>375</v>
      </c>
      <c r="E38" s="108">
        <f>E18-'キャッシュフロー表'!E18</f>
        <v>360</v>
      </c>
      <c r="F38" s="108">
        <f>F18-'キャッシュフロー表'!F18</f>
        <v>-48</v>
      </c>
      <c r="G38" s="108">
        <f>G18-'キャッシュフロー表'!G18</f>
        <v>0</v>
      </c>
      <c r="H38" s="108">
        <f>H18-'キャッシュフロー表'!H18</f>
        <v>1</v>
      </c>
      <c r="I38" s="108">
        <f>I18-'キャッシュフロー表'!I18</f>
        <v>0</v>
      </c>
      <c r="J38" s="108">
        <f>J18-'キャッシュフロー表'!J18</f>
        <v>0</v>
      </c>
      <c r="K38" s="108">
        <f>K18-'キャッシュフロー表'!K18</f>
        <v>0</v>
      </c>
      <c r="L38" s="108">
        <f>L18-'キャッシュフロー表'!L18</f>
        <v>0</v>
      </c>
      <c r="M38" s="108">
        <f>M18-'キャッシュフロー表'!M18</f>
        <v>0</v>
      </c>
      <c r="N38" s="108">
        <f>N18-'キャッシュフロー表'!N18</f>
        <v>0</v>
      </c>
      <c r="O38" s="108">
        <f>O18-'キャッシュフロー表'!O18</f>
        <v>0</v>
      </c>
      <c r="P38" s="108">
        <f>P18-'キャッシュフロー表'!P18</f>
        <v>0</v>
      </c>
      <c r="Q38" s="108">
        <f>Q18-'キャッシュフロー表'!Q18</f>
        <v>0</v>
      </c>
      <c r="R38" s="108">
        <f>R18-'キャッシュフロー表'!R18</f>
        <v>0</v>
      </c>
      <c r="S38" s="108">
        <f>S18-'キャッシュフロー表'!S18</f>
        <v>0</v>
      </c>
      <c r="T38" s="108">
        <f>T18-'キャッシュフロー表'!T18</f>
        <v>0</v>
      </c>
      <c r="U38" s="108">
        <f>U18-'キャッシュフロー表'!U18</f>
        <v>0</v>
      </c>
      <c r="V38" s="108">
        <f>V18-'キャッシュフロー表'!V18</f>
        <v>0</v>
      </c>
      <c r="W38" s="108">
        <f>W18-'キャッシュフロー表'!W18</f>
        <v>0</v>
      </c>
      <c r="X38" s="108">
        <f>X18-'キャッシュフロー表'!X18</f>
        <v>0</v>
      </c>
      <c r="Y38" s="108">
        <f>Y18-'キャッシュフロー表'!Y18</f>
        <v>0</v>
      </c>
      <c r="Z38" s="108">
        <f>Z18-'キャッシュフロー表'!Z18</f>
        <v>0</v>
      </c>
      <c r="AA38" s="109">
        <f>AA18-'キャッシュフロー表'!AA18</f>
        <v>0</v>
      </c>
    </row>
    <row r="39" spans="1:27" ht="13.5">
      <c r="A39" s="227" t="s">
        <v>17</v>
      </c>
      <c r="B39" s="227"/>
      <c r="C39" s="44">
        <f>C38</f>
        <v>291</v>
      </c>
      <c r="D39" s="45">
        <f aca="true" t="shared" si="5" ref="D39:AA39">C39+D38</f>
        <v>666</v>
      </c>
      <c r="E39" s="45">
        <f t="shared" si="5"/>
        <v>1026</v>
      </c>
      <c r="F39" s="45">
        <f t="shared" si="5"/>
        <v>978</v>
      </c>
      <c r="G39" s="45">
        <f t="shared" si="5"/>
        <v>978</v>
      </c>
      <c r="H39" s="45">
        <f t="shared" si="5"/>
        <v>979</v>
      </c>
      <c r="I39" s="45">
        <f t="shared" si="5"/>
        <v>979</v>
      </c>
      <c r="J39" s="45">
        <f t="shared" si="5"/>
        <v>979</v>
      </c>
      <c r="K39" s="45">
        <f t="shared" si="5"/>
        <v>979</v>
      </c>
      <c r="L39" s="45">
        <f t="shared" si="5"/>
        <v>979</v>
      </c>
      <c r="M39" s="45">
        <f t="shared" si="5"/>
        <v>979</v>
      </c>
      <c r="N39" s="45">
        <f t="shared" si="5"/>
        <v>979</v>
      </c>
      <c r="O39" s="45">
        <f t="shared" si="5"/>
        <v>979</v>
      </c>
      <c r="P39" s="45">
        <f t="shared" si="5"/>
        <v>979</v>
      </c>
      <c r="Q39" s="45">
        <f t="shared" si="5"/>
        <v>979</v>
      </c>
      <c r="R39" s="45">
        <f t="shared" si="5"/>
        <v>979</v>
      </c>
      <c r="S39" s="45">
        <f t="shared" si="5"/>
        <v>979</v>
      </c>
      <c r="T39" s="45">
        <f t="shared" si="5"/>
        <v>979</v>
      </c>
      <c r="U39" s="45">
        <f t="shared" si="5"/>
        <v>979</v>
      </c>
      <c r="V39" s="45">
        <f t="shared" si="5"/>
        <v>979</v>
      </c>
      <c r="W39" s="45">
        <f t="shared" si="5"/>
        <v>979</v>
      </c>
      <c r="X39" s="45">
        <f t="shared" si="5"/>
        <v>979</v>
      </c>
      <c r="Y39" s="45">
        <f t="shared" si="5"/>
        <v>979</v>
      </c>
      <c r="Z39" s="45">
        <f t="shared" si="5"/>
        <v>979</v>
      </c>
      <c r="AA39" s="46">
        <f t="shared" si="5"/>
        <v>979</v>
      </c>
    </row>
  </sheetData>
  <sheetProtection/>
  <mergeCells count="14">
    <mergeCell ref="A38:B38"/>
    <mergeCell ref="A39:B39"/>
    <mergeCell ref="A19:B19"/>
    <mergeCell ref="A22:B22"/>
    <mergeCell ref="A23:A25"/>
    <mergeCell ref="A26:B26"/>
    <mergeCell ref="A27:A31"/>
    <mergeCell ref="A32:A37"/>
    <mergeCell ref="A2:B2"/>
    <mergeCell ref="A3:A5"/>
    <mergeCell ref="A6:B6"/>
    <mergeCell ref="A7:A11"/>
    <mergeCell ref="A12:A17"/>
    <mergeCell ref="A18:B18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zoomScalePageLayoutView="0" workbookViewId="0" topLeftCell="A1">
      <selection activeCell="K21" sqref="K21"/>
    </sheetView>
  </sheetViews>
  <sheetFormatPr defaultColWidth="9.00390625" defaultRowHeight="13.5"/>
  <cols>
    <col min="1" max="1" width="9.75390625" style="0" customWidth="1"/>
    <col min="2" max="2" width="11.25390625" style="0" customWidth="1"/>
    <col min="3" max="26" width="8.00390625" style="0" customWidth="1"/>
  </cols>
  <sheetData>
    <row r="1" spans="1:27" ht="15.75" customHeight="1">
      <c r="A1" s="52" t="s">
        <v>159</v>
      </c>
      <c r="AA1" s="56" t="s">
        <v>27</v>
      </c>
    </row>
    <row r="2" spans="1:27" ht="15.75" customHeight="1">
      <c r="A2" s="223" t="s">
        <v>18</v>
      </c>
      <c r="B2" s="223"/>
      <c r="C2" s="13">
        <f>'キャッシュフロー表'!C2</f>
        <v>2024</v>
      </c>
      <c r="D2" s="14">
        <f>'キャッシュフロー表'!D2</f>
        <v>2025</v>
      </c>
      <c r="E2" s="14">
        <f>'キャッシュフロー表'!E2</f>
        <v>2026</v>
      </c>
      <c r="F2" s="14">
        <f>'キャッシュフロー表'!F2</f>
        <v>2027</v>
      </c>
      <c r="G2" s="14">
        <f>'キャッシュフロー表'!G2</f>
        <v>2028</v>
      </c>
      <c r="H2" s="14">
        <f>'キャッシュフロー表'!H2</f>
        <v>2029</v>
      </c>
      <c r="I2" s="14">
        <f>'キャッシュフロー表'!I2</f>
        <v>2030</v>
      </c>
      <c r="J2" s="14">
        <f>'キャッシュフロー表'!J2</f>
        <v>2031</v>
      </c>
      <c r="K2" s="14">
        <f>'キャッシュフロー表'!K2</f>
        <v>2032</v>
      </c>
      <c r="L2" s="14">
        <f>'キャッシュフロー表'!L2</f>
        <v>2033</v>
      </c>
      <c r="M2" s="14">
        <f>'キャッシュフロー表'!M2</f>
        <v>2034</v>
      </c>
      <c r="N2" s="14">
        <f>'キャッシュフロー表'!N2</f>
        <v>2035</v>
      </c>
      <c r="O2" s="14">
        <f>'キャッシュフロー表'!O2</f>
        <v>2036</v>
      </c>
      <c r="P2" s="14">
        <f>'キャッシュフロー表'!P2</f>
        <v>2037</v>
      </c>
      <c r="Q2" s="14">
        <f>'キャッシュフロー表'!Q2</f>
        <v>2038</v>
      </c>
      <c r="R2" s="14">
        <f>'キャッシュフロー表'!R2</f>
        <v>2039</v>
      </c>
      <c r="S2" s="14">
        <f>'キャッシュフロー表'!S2</f>
        <v>2040</v>
      </c>
      <c r="T2" s="14">
        <f>'キャッシュフロー表'!T2</f>
        <v>2041</v>
      </c>
      <c r="U2" s="14">
        <f>'キャッシュフロー表'!U2</f>
        <v>2042</v>
      </c>
      <c r="V2" s="14">
        <f>'キャッシュフロー表'!V2</f>
        <v>2043</v>
      </c>
      <c r="W2" s="14">
        <f>'キャッシュフロー表'!W2</f>
        <v>2044</v>
      </c>
      <c r="X2" s="14">
        <f>'キャッシュフロー表'!X2</f>
        <v>2045</v>
      </c>
      <c r="Y2" s="14">
        <f>'キャッシュフロー表'!Y2</f>
        <v>2046</v>
      </c>
      <c r="Z2" s="14">
        <f>'キャッシュフロー表'!Z2</f>
        <v>2047</v>
      </c>
      <c r="AA2" s="48">
        <f>'キャッシュフロー表'!AA2</f>
        <v>2048</v>
      </c>
    </row>
    <row r="3" spans="1:27" ht="15.75" customHeight="1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5.75" customHeight="1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5.75" customHeight="1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218" customFormat="1" ht="15.75" customHeight="1">
      <c r="A6" s="223" t="s">
        <v>21</v>
      </c>
      <c r="B6" s="223"/>
      <c r="C6" s="53"/>
      <c r="D6" s="54" t="s">
        <v>5</v>
      </c>
      <c r="E6" s="54" t="s">
        <v>4</v>
      </c>
      <c r="F6" s="54" t="s">
        <v>3</v>
      </c>
      <c r="G6" s="54"/>
      <c r="H6" s="54"/>
      <c r="I6" s="54"/>
      <c r="J6" s="54"/>
      <c r="K6" s="54"/>
      <c r="L6" s="54"/>
      <c r="M6" s="54" t="s">
        <v>25</v>
      </c>
      <c r="N6" s="54" t="s">
        <v>5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1:28" ht="15.75" customHeight="1">
      <c r="A7" s="225" t="s">
        <v>30</v>
      </c>
      <c r="B7" s="1" t="s">
        <v>7</v>
      </c>
      <c r="C7" s="3">
        <f>IF('キャッシュフロー表'!C7="","",'キャッシュフロー表'!C7)</f>
      </c>
      <c r="D7" s="3">
        <f>IF('キャッシュフロー表'!D7="","",'キャッシュフロー表'!D7)</f>
      </c>
      <c r="E7" s="3">
        <f>IF('キャッシュフロー表'!E7="","",'キャッシュフロー表'!E7)</f>
      </c>
      <c r="F7" s="3">
        <f>IF('キャッシュフロー表'!F7="","",'キャッシュフロー表'!F7)</f>
      </c>
      <c r="G7" s="3">
        <f>IF('キャッシュフロー表'!G7="","",'キャッシュフロー表'!G7)</f>
        <v>220</v>
      </c>
      <c r="H7" s="3">
        <f>IF('キャッシュフロー表'!H7="","",'キャッシュフロー表'!H7)</f>
        <v>220</v>
      </c>
      <c r="I7" s="3">
        <f>IF('キャッシュフロー表'!I7="","",'キャッシュフロー表'!I7)</f>
        <v>220</v>
      </c>
      <c r="J7" s="3">
        <f>IF('キャッシュフロー表'!J7="","",'キャッシュフロー表'!J7)</f>
        <v>220</v>
      </c>
      <c r="K7" s="3">
        <f>IF('キャッシュフロー表'!K7="","",'キャッシュフロー表'!K7)</f>
        <v>220</v>
      </c>
      <c r="L7" s="3">
        <f>IF('キャッシュフロー表'!L7="","",'キャッシュフロー表'!L7)</f>
        <v>220</v>
      </c>
      <c r="M7" s="3">
        <f>IF('キャッシュフロー表'!M7="","",'キャッシュフロー表'!M7)</f>
        <v>220</v>
      </c>
      <c r="N7" s="3">
        <f>IF('キャッシュフロー表'!N7="","",'キャッシュフロー表'!N7)</f>
        <v>220</v>
      </c>
      <c r="O7" s="3">
        <f>IF('キャッシュフロー表'!O7="","",'キャッシュフロー表'!O7)</f>
        <v>220</v>
      </c>
      <c r="P7" s="3">
        <f>IF('キャッシュフロー表'!P7="","",'キャッシュフロー表'!P7)</f>
        <v>220</v>
      </c>
      <c r="Q7" s="3">
        <f>IF('キャッシュフロー表'!Q7="","",'キャッシュフロー表'!Q7)</f>
        <v>220</v>
      </c>
      <c r="R7" s="3">
        <f>IF('キャッシュフロー表'!R7="","",'キャッシュフロー表'!R7)</f>
        <v>220</v>
      </c>
      <c r="S7" s="3">
        <f>IF('キャッシュフロー表'!S7="","",'キャッシュフロー表'!S7)</f>
        <v>220</v>
      </c>
      <c r="T7" s="3">
        <f>IF('キャッシュフロー表'!T7="","",'キャッシュフロー表'!T7)</f>
        <v>220</v>
      </c>
      <c r="U7" s="3">
        <f>IF('キャッシュフロー表'!U7="","",'キャッシュフロー表'!U7)</f>
        <v>220</v>
      </c>
      <c r="V7" s="3">
        <f>IF('キャッシュフロー表'!V7="","",'キャッシュフロー表'!V7)</f>
        <v>220</v>
      </c>
      <c r="W7" s="3">
        <f>IF('キャッシュフロー表'!W7="","",'キャッシュフロー表'!W7)</f>
        <v>220</v>
      </c>
      <c r="X7" s="3">
        <f>IF('キャッシュフロー表'!X7="","",'キャッシュフロー表'!X7)</f>
        <v>220</v>
      </c>
      <c r="Y7" s="3">
        <f>IF('キャッシュフロー表'!Y7="","",'キャッシュフロー表'!Y7)</f>
        <v>220</v>
      </c>
      <c r="Z7" s="3">
        <f>IF('キャッシュフロー表'!Z7="","",'キャッシュフロー表'!Z7)</f>
        <v>220</v>
      </c>
      <c r="AA7" s="4">
        <f>IF('キャッシュフロー表'!AA7="","",'キャッシュフロー表'!AA7)</f>
        <v>220</v>
      </c>
      <c r="AB7" s="6"/>
    </row>
    <row r="8" spans="1:28" ht="15.75" customHeight="1">
      <c r="A8" s="225"/>
      <c r="B8" s="2" t="s">
        <v>8</v>
      </c>
      <c r="C8" s="6">
        <f>IF('キャッシュフロー表'!C8="","",'キャッシュフロー表'!C8)</f>
      </c>
      <c r="D8" s="6">
        <f>IF('キャッシュフロー表'!D8="","",'キャッシュフロー表'!D8)</f>
      </c>
      <c r="E8" s="6">
        <f>IF('キャッシュフロー表'!E8="","",'キャッシュフロー表'!E8)</f>
      </c>
      <c r="F8" s="6">
        <f>IF('キャッシュフロー表'!F8="","",'キャッシュフロー表'!F8)</f>
      </c>
      <c r="G8" s="6">
        <f>IF('キャッシュフロー表'!G8="","",'キャッシュフロー表'!G8)</f>
        <v>78</v>
      </c>
      <c r="H8" s="6">
        <f>IF('キャッシュフロー表'!H8="","",'キャッシュフロー表'!H8)</f>
        <v>78</v>
      </c>
      <c r="I8" s="6">
        <f>IF('キャッシュフロー表'!I8="","",'キャッシュフロー表'!I8)</f>
        <v>78</v>
      </c>
      <c r="J8" s="6">
        <f>IF('キャッシュフロー表'!J8="","",'キャッシュフロー表'!J8)</f>
        <v>78</v>
      </c>
      <c r="K8" s="6">
        <f>IF('キャッシュフロー表'!K8="","",'キャッシュフロー表'!K8)</f>
        <v>78</v>
      </c>
      <c r="L8" s="6">
        <f>IF('キャッシュフロー表'!L8="","",'キャッシュフロー表'!L8)</f>
        <v>78</v>
      </c>
      <c r="M8" s="6">
        <f>IF('キャッシュフロー表'!M8="","",'キャッシュフロー表'!M8)</f>
        <v>78</v>
      </c>
      <c r="N8" s="6">
        <f>IF('キャッシュフロー表'!N8="","",'キャッシュフロー表'!N8)</f>
        <v>78</v>
      </c>
      <c r="O8" s="6">
        <f>IF('キャッシュフロー表'!O8="","",'キャッシュフロー表'!O8)</f>
        <v>78</v>
      </c>
      <c r="P8" s="6">
        <f>IF('キャッシュフロー表'!P8="","",'キャッシュフロー表'!P8)</f>
        <v>78</v>
      </c>
      <c r="Q8" s="6">
        <f>IF('キャッシュフロー表'!Q8="","",'キャッシュフロー表'!Q8)</f>
        <v>78</v>
      </c>
      <c r="R8" s="6">
        <f>IF('キャッシュフロー表'!R8="","",'キャッシュフロー表'!R8)</f>
        <v>78</v>
      </c>
      <c r="S8" s="6">
        <f>IF('キャッシュフロー表'!S8="","",'キャッシュフロー表'!S8)</f>
        <v>78</v>
      </c>
      <c r="T8" s="6">
        <f>IF('キャッシュフロー表'!T8="","",'キャッシュフロー表'!T8)</f>
        <v>78</v>
      </c>
      <c r="U8" s="6">
        <f>IF('キャッシュフロー表'!U8="","",'キャッシュフロー表'!U8)</f>
        <v>78</v>
      </c>
      <c r="V8" s="6">
        <f>IF('キャッシュフロー表'!V8="","",'キャッシュフロー表'!V8)</f>
        <v>78</v>
      </c>
      <c r="W8" s="6">
        <f>IF('キャッシュフロー表'!W8="","",'キャッシュフロー表'!W8)</f>
        <v>78</v>
      </c>
      <c r="X8" s="6">
        <f>IF('キャッシュフロー表'!X8="","",'キャッシュフロー表'!X8)</f>
        <v>78</v>
      </c>
      <c r="Y8" s="6">
        <f>IF('キャッシュフロー表'!Y8="","",'キャッシュフロー表'!Y8)</f>
        <v>78</v>
      </c>
      <c r="Z8" s="6">
        <f>IF('キャッシュフロー表'!Z8="","",'キャッシュフロー表'!Z8)</f>
        <v>78</v>
      </c>
      <c r="AA8" s="7">
        <f>IF('キャッシュフロー表'!AA8="","",'キャッシュフロー表'!AA8)</f>
        <v>78</v>
      </c>
      <c r="AB8" s="6"/>
    </row>
    <row r="9" spans="1:27" ht="15.75" customHeight="1">
      <c r="A9" s="225"/>
      <c r="B9" s="2" t="s">
        <v>19</v>
      </c>
      <c r="C9" s="6">
        <v>240</v>
      </c>
      <c r="D9" s="47">
        <v>120</v>
      </c>
      <c r="E9" s="47">
        <v>120</v>
      </c>
      <c r="F9" s="47">
        <v>120</v>
      </c>
      <c r="G9" s="47">
        <v>120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1:27" ht="15.75" customHeight="1">
      <c r="A10" s="225"/>
      <c r="B10" s="2" t="s">
        <v>9</v>
      </c>
      <c r="C10" s="8">
        <v>3500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1:27" ht="15.75" customHeight="1">
      <c r="A11" s="225"/>
      <c r="B11" s="11" t="s">
        <v>10</v>
      </c>
      <c r="C11" s="15">
        <f>SUM(C7:C10)</f>
        <v>3740</v>
      </c>
      <c r="D11" s="15">
        <f aca="true" t="shared" si="0" ref="D11:AA11">SUM(D7:D10)</f>
        <v>120</v>
      </c>
      <c r="E11" s="15">
        <f t="shared" si="0"/>
        <v>120</v>
      </c>
      <c r="F11" s="15">
        <f t="shared" si="0"/>
        <v>120</v>
      </c>
      <c r="G11" s="15">
        <f t="shared" si="0"/>
        <v>418</v>
      </c>
      <c r="H11" s="15">
        <f t="shared" si="0"/>
        <v>298</v>
      </c>
      <c r="I11" s="15">
        <f t="shared" si="0"/>
        <v>298</v>
      </c>
      <c r="J11" s="15">
        <f t="shared" si="0"/>
        <v>298</v>
      </c>
      <c r="K11" s="15">
        <f t="shared" si="0"/>
        <v>298</v>
      </c>
      <c r="L11" s="15">
        <f t="shared" si="0"/>
        <v>298</v>
      </c>
      <c r="M11" s="15">
        <f t="shared" si="0"/>
        <v>298</v>
      </c>
      <c r="N11" s="15">
        <f t="shared" si="0"/>
        <v>298</v>
      </c>
      <c r="O11" s="15">
        <f t="shared" si="0"/>
        <v>298</v>
      </c>
      <c r="P11" s="15">
        <f t="shared" si="0"/>
        <v>298</v>
      </c>
      <c r="Q11" s="15">
        <f t="shared" si="0"/>
        <v>298</v>
      </c>
      <c r="R11" s="15">
        <f t="shared" si="0"/>
        <v>298</v>
      </c>
      <c r="S11" s="15">
        <f t="shared" si="0"/>
        <v>298</v>
      </c>
      <c r="T11" s="15">
        <f t="shared" si="0"/>
        <v>298</v>
      </c>
      <c r="U11" s="15">
        <f t="shared" si="0"/>
        <v>298</v>
      </c>
      <c r="V11" s="15">
        <f t="shared" si="0"/>
        <v>298</v>
      </c>
      <c r="W11" s="15">
        <f t="shared" si="0"/>
        <v>298</v>
      </c>
      <c r="X11" s="15">
        <f t="shared" si="0"/>
        <v>298</v>
      </c>
      <c r="Y11" s="15">
        <f t="shared" si="0"/>
        <v>298</v>
      </c>
      <c r="Z11" s="15">
        <f t="shared" si="0"/>
        <v>298</v>
      </c>
      <c r="AA11" s="16">
        <f t="shared" si="0"/>
        <v>298</v>
      </c>
    </row>
    <row r="12" spans="1:27" ht="15.75" customHeight="1">
      <c r="A12" s="225" t="s">
        <v>31</v>
      </c>
      <c r="B12" s="2" t="s">
        <v>11</v>
      </c>
      <c r="C12" s="6">
        <f>IF('キャッシュフロー表'!C12="","",'キャッシュフロー表'!C12)</f>
        <v>360</v>
      </c>
      <c r="D12" s="6">
        <f>IF('キャッシュフロー表'!D12="","",'キャッシュフロー表'!D12)</f>
        <v>360</v>
      </c>
      <c r="E12" s="6">
        <f>IF('キャッシュフロー表'!E12="","",'キャッシュフロー表'!E12)</f>
        <v>360</v>
      </c>
      <c r="F12" s="6">
        <f>IF('キャッシュフロー表'!F12="","",'キャッシュフロー表'!F12)</f>
        <v>240</v>
      </c>
      <c r="G12" s="6">
        <f>IF('キャッシュフロー表'!G12="","",'キャッシュフロー表'!G12)</f>
        <v>240</v>
      </c>
      <c r="H12" s="6">
        <f>IF('キャッシュフロー表'!H12="","",'キャッシュフロー表'!H12)</f>
        <v>240</v>
      </c>
      <c r="I12" s="6">
        <f>IF('キャッシュフロー表'!I12="","",'キャッシュフロー表'!I12)</f>
        <v>240</v>
      </c>
      <c r="J12" s="6">
        <f>IF('キャッシュフロー表'!J12="","",'キャッシュフロー表'!J12)</f>
        <v>240</v>
      </c>
      <c r="K12" s="6">
        <f>IF('キャッシュフロー表'!K12="","",'キャッシュフロー表'!K12)</f>
        <v>240</v>
      </c>
      <c r="L12" s="6">
        <f>IF('キャッシュフロー表'!L12="","",'キャッシュフロー表'!L12)</f>
        <v>240</v>
      </c>
      <c r="M12" s="6">
        <f>IF('キャッシュフロー表'!M12="","",'キャッシュフロー表'!M12)</f>
        <v>240</v>
      </c>
      <c r="N12" s="6">
        <f>IF('キャッシュフロー表'!N12="","",'キャッシュフロー表'!N12)</f>
        <v>240</v>
      </c>
      <c r="O12" s="6">
        <f>IF('キャッシュフロー表'!O12="","",'キャッシュフロー表'!O12)</f>
        <v>240</v>
      </c>
      <c r="P12" s="6">
        <f>IF('キャッシュフロー表'!P12="","",'キャッシュフロー表'!P12)</f>
        <v>240</v>
      </c>
      <c r="Q12" s="6">
        <f>IF('キャッシュフロー表'!Q12="","",'キャッシュフロー表'!Q12)</f>
        <v>240</v>
      </c>
      <c r="R12" s="6">
        <f>IF('キャッシュフロー表'!R12="","",'キャッシュフロー表'!R12)</f>
        <v>240</v>
      </c>
      <c r="S12" s="6">
        <f>IF('キャッシュフロー表'!S12="","",'キャッシュフロー表'!S12)</f>
        <v>240</v>
      </c>
      <c r="T12" s="6">
        <f>IF('キャッシュフロー表'!T12="","",'キャッシュフロー表'!T12)</f>
        <v>240</v>
      </c>
      <c r="U12" s="6">
        <f>IF('キャッシュフロー表'!U12="","",'キャッシュフロー表'!U12)</f>
        <v>240</v>
      </c>
      <c r="V12" s="6">
        <f>IF('キャッシュフロー表'!V12="","",'キャッシュフロー表'!V12)</f>
        <v>240</v>
      </c>
      <c r="W12" s="6">
        <f>IF('キャッシュフロー表'!W12="","",'キャッシュフロー表'!W12)</f>
        <v>240</v>
      </c>
      <c r="X12" s="6">
        <f>IF('キャッシュフロー表'!X12="","",'キャッシュフロー表'!X12)</f>
        <v>240</v>
      </c>
      <c r="Y12" s="6">
        <f>IF('キャッシュフロー表'!Y12="","",'キャッシュフロー表'!Y12)</f>
        <v>240</v>
      </c>
      <c r="Z12" s="6">
        <f>IF('キャッシュフロー表'!Z12="","",'キャッシュフロー表'!Z12)</f>
        <v>240</v>
      </c>
      <c r="AA12" s="7">
        <f>IF('キャッシュフロー表'!AA12="","",'キャッシュフロー表'!AA12)</f>
        <v>240</v>
      </c>
    </row>
    <row r="13" spans="1:28" ht="15.75" customHeight="1">
      <c r="A13" s="225"/>
      <c r="B13" s="2" t="s">
        <v>13</v>
      </c>
      <c r="C13" s="6">
        <f>IF('キャッシュフロー表'!C13="","",'キャッシュフロー表'!C13)</f>
        <v>48</v>
      </c>
      <c r="D13" s="6">
        <f>IF('キャッシュフロー表'!D13="","",'キャッシュフロー表'!D13)</f>
        <v>48</v>
      </c>
      <c r="E13" s="6">
        <v>8</v>
      </c>
      <c r="F13" s="6">
        <v>8</v>
      </c>
      <c r="G13" s="6">
        <v>10</v>
      </c>
      <c r="H13" s="6">
        <v>37</v>
      </c>
      <c r="I13" s="6">
        <f>IF('キャッシュフロー表'!I13="","",'キャッシュフロー表'!I13)</f>
        <v>25</v>
      </c>
      <c r="J13" s="6">
        <f>IF('キャッシュフロー表'!J13="","",'キャッシュフロー表'!J13)</f>
        <v>25</v>
      </c>
      <c r="K13" s="6">
        <f>IF('キャッシュフロー表'!K13="","",'キャッシュフロー表'!K13)</f>
        <v>25</v>
      </c>
      <c r="L13" s="6">
        <f>IF('キャッシュフロー表'!L13="","",'キャッシュフロー表'!L13)</f>
        <v>25</v>
      </c>
      <c r="M13" s="6">
        <f>IF('キャッシュフロー表'!M13="","",'キャッシュフロー表'!M13)</f>
        <v>25</v>
      </c>
      <c r="N13" s="6">
        <f>IF('キャッシュフロー表'!N13="","",'キャッシュフロー表'!N13)</f>
        <v>25</v>
      </c>
      <c r="O13" s="6">
        <f>IF('キャッシュフロー表'!O13="","",'キャッシュフロー表'!O13)</f>
        <v>25</v>
      </c>
      <c r="P13" s="6">
        <f>IF('キャッシュフロー表'!P13="","",'キャッシュフロー表'!P13)</f>
        <v>25</v>
      </c>
      <c r="Q13" s="6">
        <f>IF('キャッシュフロー表'!Q13="","",'キャッシュフロー表'!Q13)</f>
        <v>28</v>
      </c>
      <c r="R13" s="6">
        <f>IF('キャッシュフロー表'!R13="","",'キャッシュフロー表'!R13)</f>
        <v>28</v>
      </c>
      <c r="S13" s="6">
        <f>IF('キャッシュフロー表'!S13="","",'キャッシュフロー表'!S13)</f>
        <v>28</v>
      </c>
      <c r="T13" s="6">
        <f>IF('キャッシュフロー表'!T13="","",'キャッシュフロー表'!T13)</f>
        <v>28</v>
      </c>
      <c r="U13" s="6">
        <f>IF('キャッシュフロー表'!U13="","",'キャッシュフロー表'!U13)</f>
        <v>28</v>
      </c>
      <c r="V13" s="6">
        <f>IF('キャッシュフロー表'!V13="","",'キャッシュフロー表'!V13)</f>
        <v>28</v>
      </c>
      <c r="W13" s="6">
        <f>IF('キャッシュフロー表'!W13="","",'キャッシュフロー表'!W13)</f>
        <v>28</v>
      </c>
      <c r="X13" s="6">
        <f>IF('キャッシュフロー表'!X13="","",'キャッシュフロー表'!X13)</f>
        <v>28</v>
      </c>
      <c r="Y13" s="6">
        <f>IF('キャッシュフロー表'!Y13="","",'キャッシュフロー表'!Y13)</f>
        <v>28</v>
      </c>
      <c r="Z13" s="6">
        <f>IF('キャッシュフロー表'!Z13="","",'キャッシュフロー表'!Z13)</f>
        <v>28</v>
      </c>
      <c r="AA13" s="7">
        <f>IF('キャッシュフロー表'!AA13="","",'キャッシュフロー表'!AA13)</f>
        <v>28</v>
      </c>
      <c r="AB13" s="6"/>
    </row>
    <row r="14" spans="1:27" ht="15.75" customHeight="1">
      <c r="A14" s="225"/>
      <c r="B14" s="2" t="s">
        <v>12</v>
      </c>
      <c r="C14" s="6">
        <v>25</v>
      </c>
      <c r="D14" s="6">
        <v>25</v>
      </c>
      <c r="E14" s="6">
        <v>25</v>
      </c>
      <c r="F14" s="6">
        <v>25</v>
      </c>
      <c r="G14" s="6">
        <v>25</v>
      </c>
      <c r="H14" s="6">
        <v>25</v>
      </c>
      <c r="I14" s="6">
        <v>25</v>
      </c>
      <c r="J14" s="6">
        <v>25</v>
      </c>
      <c r="K14" s="6">
        <v>25</v>
      </c>
      <c r="L14" s="6">
        <v>25</v>
      </c>
      <c r="M14" s="6">
        <v>25</v>
      </c>
      <c r="N14" s="6">
        <v>25</v>
      </c>
      <c r="O14" s="6">
        <v>25</v>
      </c>
      <c r="P14" s="6">
        <v>25</v>
      </c>
      <c r="Q14" s="6">
        <v>25</v>
      </c>
      <c r="R14" s="6">
        <v>25</v>
      </c>
      <c r="S14" s="6">
        <v>25</v>
      </c>
      <c r="T14" s="6">
        <v>25</v>
      </c>
      <c r="U14" s="6">
        <v>25</v>
      </c>
      <c r="V14" s="6">
        <v>25</v>
      </c>
      <c r="W14" s="6">
        <v>10</v>
      </c>
      <c r="X14" s="6">
        <v>10</v>
      </c>
      <c r="Y14" s="6">
        <v>10</v>
      </c>
      <c r="Z14" s="6">
        <v>10</v>
      </c>
      <c r="AA14" s="7">
        <v>10</v>
      </c>
    </row>
    <row r="15" spans="1:28" ht="15.75" customHeight="1">
      <c r="A15" s="225"/>
      <c r="B15" s="2" t="s">
        <v>14</v>
      </c>
      <c r="C15" s="6">
        <v>81</v>
      </c>
      <c r="D15" s="6">
        <v>17</v>
      </c>
      <c r="E15" s="6">
        <f>IF('キャッシュフロー表'!E15="","",'キャッシュフロー表'!E15)</f>
        <v>8</v>
      </c>
      <c r="F15" s="6">
        <v>8</v>
      </c>
      <c r="G15" s="6">
        <v>11</v>
      </c>
      <c r="H15" s="6">
        <v>15</v>
      </c>
      <c r="I15" s="6">
        <f>IF('キャッシュフロー表'!I15="","",'キャッシュフロー表'!I15)</f>
        <v>9</v>
      </c>
      <c r="J15" s="6">
        <f>IF('キャッシュフロー表'!J15="","",'キャッシュフロー表'!J15)</f>
        <v>9</v>
      </c>
      <c r="K15" s="6">
        <f>IF('キャッシュフロー表'!K15="","",'キャッシュフロー表'!K15)</f>
        <v>9</v>
      </c>
      <c r="L15" s="6">
        <f>IF('キャッシュフロー表'!L15="","",'キャッシュフロー表'!L15)</f>
        <v>9</v>
      </c>
      <c r="M15" s="6">
        <f>IF('キャッシュフロー表'!M15="","",'キャッシュフロー表'!M15)</f>
        <v>9</v>
      </c>
      <c r="N15" s="6">
        <f>IF('キャッシュフロー表'!N15="","",'キャッシュフロー表'!N15)</f>
        <v>9</v>
      </c>
      <c r="O15" s="6">
        <f>IF('キャッシュフロー表'!O15="","",'キャッシュフロー表'!O15)</f>
        <v>9</v>
      </c>
      <c r="P15" s="6">
        <f>IF('キャッシュフロー表'!P15="","",'キャッシュフロー表'!P15)</f>
        <v>9</v>
      </c>
      <c r="Q15" s="6">
        <f>IF('キャッシュフロー表'!Q15="","",'キャッシュフロー表'!Q15)</f>
        <v>9</v>
      </c>
      <c r="R15" s="6">
        <f>IF('キャッシュフロー表'!R15="","",'キャッシュフロー表'!R15)</f>
        <v>9</v>
      </c>
      <c r="S15" s="6">
        <f>IF('キャッシュフロー表'!S15="","",'キャッシュフロー表'!S15)</f>
        <v>9</v>
      </c>
      <c r="T15" s="6">
        <f>IF('キャッシュフロー表'!T15="","",'キャッシュフロー表'!T15)</f>
        <v>9</v>
      </c>
      <c r="U15" s="6">
        <f>IF('キャッシュフロー表'!U15="","",'キャッシュフロー表'!U15)</f>
        <v>9</v>
      </c>
      <c r="V15" s="6">
        <f>IF('キャッシュフロー表'!V15="","",'キャッシュフロー表'!V15)</f>
        <v>9</v>
      </c>
      <c r="W15" s="6">
        <f>IF('キャッシュフロー表'!W15="","",'キャッシュフロー表'!W15)</f>
        <v>9</v>
      </c>
      <c r="X15" s="6">
        <f>IF('キャッシュフロー表'!X15="","",'キャッシュフロー表'!X15)</f>
        <v>9</v>
      </c>
      <c r="Y15" s="6">
        <f>IF('キャッシュフロー表'!Y15="","",'キャッシュフロー表'!Y15)</f>
        <v>9</v>
      </c>
      <c r="Z15" s="6">
        <f>IF('キャッシュフロー表'!Z15="","",'キャッシュフロー表'!Z15)</f>
        <v>9</v>
      </c>
      <c r="AA15" s="7">
        <f>IF('キャッシュフロー表'!AA15="","",'キャッシュフロー表'!AA15)</f>
        <v>9</v>
      </c>
      <c r="AB15" s="6"/>
    </row>
    <row r="16" spans="1:27" ht="15.75" customHeight="1">
      <c r="A16" s="225"/>
      <c r="B16" s="2" t="s">
        <v>26</v>
      </c>
      <c r="C16" s="6">
        <f>IF('キャッシュフロー表'!C16="","",'キャッシュフロー表'!C16)</f>
        <v>40</v>
      </c>
      <c r="D16" s="6">
        <f>IF('キャッシュフロー表'!D16="","",'キャッシュフロー表'!D16)</f>
        <v>240</v>
      </c>
      <c r="E16" s="6">
        <f>IF('キャッシュフロー表'!E16="","",'キャッシュフロー表'!E16)</f>
        <v>140</v>
      </c>
      <c r="F16" s="6">
        <f>IF('キャッシュフロー表'!F16="","",'キャッシュフロー表'!F16)</f>
        <v>90</v>
      </c>
      <c r="G16" s="6">
        <f>IF('キャッシュフロー表'!G16="","",'キャッシュフロー表'!G16)</f>
        <v>40</v>
      </c>
      <c r="H16" s="6">
        <f>IF('キャッシュフロー表'!H16="","",'キャッシュフロー表'!H16)</f>
        <v>40</v>
      </c>
      <c r="I16" s="6">
        <f>IF('キャッシュフロー表'!I16="","",'キャッシュフロー表'!I16)</f>
        <v>40</v>
      </c>
      <c r="J16" s="6">
        <f>IF('キャッシュフロー表'!J16="","",'キャッシュフロー表'!J16)</f>
        <v>40</v>
      </c>
      <c r="K16" s="6">
        <f>IF('キャッシュフロー表'!K16="","",'キャッシュフロー表'!K16)</f>
        <v>40</v>
      </c>
      <c r="L16" s="6">
        <f>IF('キャッシュフロー表'!L16="","",'キャッシュフロー表'!L16)</f>
        <v>20</v>
      </c>
      <c r="M16" s="6">
        <f>IF('キャッシュフロー表'!M16="","",'キャッシュフロー表'!M16)</f>
        <v>520</v>
      </c>
      <c r="N16" s="47">
        <f>IF('キャッシュフロー表'!N16="","",'キャッシュフロー表'!N16)</f>
        <v>220</v>
      </c>
      <c r="O16" s="6">
        <f>IF('キャッシュフロー表'!O16="","",'キャッシュフロー表'!O16)</f>
        <v>20</v>
      </c>
      <c r="P16" s="6">
        <f>IF('キャッシュフロー表'!P16="","",'キャッシュフロー表'!P16)</f>
        <v>20</v>
      </c>
      <c r="Q16" s="47">
        <f>IF('キャッシュフロー表'!Q16="","",'キャッシュフロー表'!Q16)</f>
        <v>20</v>
      </c>
      <c r="R16" s="6">
        <f>IF('キャッシュフロー表'!R16="","",'キャッシュフロー表'!R16)</f>
        <v>20</v>
      </c>
      <c r="S16" s="6">
        <f>IF('キャッシュフロー表'!S16="","",'キャッシュフロー表'!S16)</f>
        <v>20</v>
      </c>
      <c r="T16" s="47">
        <f>IF('キャッシュフロー表'!T16="","",'キャッシュフロー表'!T16)</f>
        <v>20</v>
      </c>
      <c r="U16" s="6">
        <f>IF('キャッシュフロー表'!U16="","",'キャッシュフロー表'!U16)</f>
        <v>20</v>
      </c>
      <c r="V16" s="6">
        <f>IF('キャッシュフロー表'!V16="","",'キャッシュフロー表'!V16)</f>
        <v>20</v>
      </c>
      <c r="W16" s="47">
        <f>IF('キャッシュフロー表'!W16="","",'キャッシュフロー表'!W16)</f>
        <v>20</v>
      </c>
      <c r="X16" s="6">
        <f>IF('キャッシュフロー表'!X16="","",'キャッシュフロー表'!X16)</f>
        <v>20</v>
      </c>
      <c r="Y16" s="6">
        <f>IF('キャッシュフロー表'!Y16="","",'キャッシュフロー表'!Y16)</f>
        <v>20</v>
      </c>
      <c r="Z16" s="47">
        <f>IF('キャッシュフロー表'!Z16="","",'キャッシュフロー表'!Z16)</f>
        <v>20</v>
      </c>
      <c r="AA16" s="7">
        <f>IF('キャッシュフロー表'!AA16="","",'キャッシュフロー表'!AA16)</f>
        <v>20</v>
      </c>
    </row>
    <row r="17" spans="1:27" ht="15.75" customHeight="1">
      <c r="A17" s="225"/>
      <c r="B17" s="11" t="s">
        <v>15</v>
      </c>
      <c r="C17" s="17">
        <f>SUM(C12:C16)</f>
        <v>554</v>
      </c>
      <c r="D17" s="17">
        <f aca="true" t="shared" si="1" ref="D17:AA17">SUM(D12:D16)</f>
        <v>690</v>
      </c>
      <c r="E17" s="17">
        <f t="shared" si="1"/>
        <v>541</v>
      </c>
      <c r="F17" s="17">
        <f t="shared" si="1"/>
        <v>371</v>
      </c>
      <c r="G17" s="17">
        <f t="shared" si="1"/>
        <v>326</v>
      </c>
      <c r="H17" s="17">
        <f t="shared" si="1"/>
        <v>357</v>
      </c>
      <c r="I17" s="17">
        <f t="shared" si="1"/>
        <v>339</v>
      </c>
      <c r="J17" s="17">
        <f t="shared" si="1"/>
        <v>339</v>
      </c>
      <c r="K17" s="17">
        <f t="shared" si="1"/>
        <v>339</v>
      </c>
      <c r="L17" s="17">
        <f t="shared" si="1"/>
        <v>319</v>
      </c>
      <c r="M17" s="17">
        <f t="shared" si="1"/>
        <v>819</v>
      </c>
      <c r="N17" s="17">
        <f t="shared" si="1"/>
        <v>519</v>
      </c>
      <c r="O17" s="17">
        <f t="shared" si="1"/>
        <v>319</v>
      </c>
      <c r="P17" s="17">
        <f t="shared" si="1"/>
        <v>319</v>
      </c>
      <c r="Q17" s="17">
        <f t="shared" si="1"/>
        <v>322</v>
      </c>
      <c r="R17" s="17">
        <f t="shared" si="1"/>
        <v>322</v>
      </c>
      <c r="S17" s="17">
        <f t="shared" si="1"/>
        <v>322</v>
      </c>
      <c r="T17" s="17">
        <f t="shared" si="1"/>
        <v>322</v>
      </c>
      <c r="U17" s="17">
        <f t="shared" si="1"/>
        <v>322</v>
      </c>
      <c r="V17" s="17">
        <f t="shared" si="1"/>
        <v>322</v>
      </c>
      <c r="W17" s="17">
        <f t="shared" si="1"/>
        <v>307</v>
      </c>
      <c r="X17" s="17">
        <f t="shared" si="1"/>
        <v>307</v>
      </c>
      <c r="Y17" s="17">
        <f t="shared" si="1"/>
        <v>307</v>
      </c>
      <c r="Z17" s="17">
        <f t="shared" si="1"/>
        <v>307</v>
      </c>
      <c r="AA17" s="18">
        <f t="shared" si="1"/>
        <v>307</v>
      </c>
    </row>
    <row r="18" spans="1:27" ht="15.75" customHeight="1">
      <c r="A18" s="226" t="s">
        <v>16</v>
      </c>
      <c r="B18" s="226"/>
      <c r="C18" s="12">
        <f>C11-C17</f>
        <v>3186</v>
      </c>
      <c r="D18" s="19">
        <f aca="true" t="shared" si="2" ref="D18:AA18">D11-D17</f>
        <v>-570</v>
      </c>
      <c r="E18" s="19">
        <f t="shared" si="2"/>
        <v>-421</v>
      </c>
      <c r="F18" s="19">
        <f t="shared" si="2"/>
        <v>-251</v>
      </c>
      <c r="G18" s="19">
        <f t="shared" si="2"/>
        <v>92</v>
      </c>
      <c r="H18" s="19">
        <f t="shared" si="2"/>
        <v>-59</v>
      </c>
      <c r="I18" s="19">
        <f t="shared" si="2"/>
        <v>-41</v>
      </c>
      <c r="J18" s="19">
        <f t="shared" si="2"/>
        <v>-41</v>
      </c>
      <c r="K18" s="19">
        <f t="shared" si="2"/>
        <v>-41</v>
      </c>
      <c r="L18" s="19">
        <f t="shared" si="2"/>
        <v>-21</v>
      </c>
      <c r="M18" s="19">
        <f t="shared" si="2"/>
        <v>-521</v>
      </c>
      <c r="N18" s="19">
        <f t="shared" si="2"/>
        <v>-221</v>
      </c>
      <c r="O18" s="19">
        <f t="shared" si="2"/>
        <v>-21</v>
      </c>
      <c r="P18" s="19">
        <f t="shared" si="2"/>
        <v>-21</v>
      </c>
      <c r="Q18" s="19">
        <f t="shared" si="2"/>
        <v>-24</v>
      </c>
      <c r="R18" s="19">
        <f t="shared" si="2"/>
        <v>-24</v>
      </c>
      <c r="S18" s="19">
        <f t="shared" si="2"/>
        <v>-24</v>
      </c>
      <c r="T18" s="19">
        <f t="shared" si="2"/>
        <v>-24</v>
      </c>
      <c r="U18" s="19">
        <f t="shared" si="2"/>
        <v>-24</v>
      </c>
      <c r="V18" s="19">
        <f t="shared" si="2"/>
        <v>-24</v>
      </c>
      <c r="W18" s="19">
        <f t="shared" si="2"/>
        <v>-9</v>
      </c>
      <c r="X18" s="19">
        <f t="shared" si="2"/>
        <v>-9</v>
      </c>
      <c r="Y18" s="19">
        <f t="shared" si="2"/>
        <v>-9</v>
      </c>
      <c r="Z18" s="19">
        <f t="shared" si="2"/>
        <v>-9</v>
      </c>
      <c r="AA18" s="20">
        <f t="shared" si="2"/>
        <v>-9</v>
      </c>
    </row>
    <row r="19" spans="1:27" ht="15.75" customHeight="1">
      <c r="A19" s="227" t="s">
        <v>17</v>
      </c>
      <c r="B19" s="227"/>
      <c r="C19" s="44">
        <f>C18</f>
        <v>3186</v>
      </c>
      <c r="D19" s="45">
        <f>C19+D18</f>
        <v>2616</v>
      </c>
      <c r="E19" s="45">
        <f aca="true" t="shared" si="3" ref="E19:AA19">D19+E18</f>
        <v>2195</v>
      </c>
      <c r="F19" s="45">
        <f t="shared" si="3"/>
        <v>1944</v>
      </c>
      <c r="G19" s="45">
        <f t="shared" si="3"/>
        <v>2036</v>
      </c>
      <c r="H19" s="45">
        <f t="shared" si="3"/>
        <v>1977</v>
      </c>
      <c r="I19" s="45">
        <f>H19+I18</f>
        <v>1936</v>
      </c>
      <c r="J19" s="45">
        <f t="shared" si="3"/>
        <v>1895</v>
      </c>
      <c r="K19" s="45">
        <f t="shared" si="3"/>
        <v>1854</v>
      </c>
      <c r="L19" s="45">
        <f t="shared" si="3"/>
        <v>1833</v>
      </c>
      <c r="M19" s="45">
        <f t="shared" si="3"/>
        <v>1312</v>
      </c>
      <c r="N19" s="45">
        <f t="shared" si="3"/>
        <v>1091</v>
      </c>
      <c r="O19" s="45">
        <f t="shared" si="3"/>
        <v>1070</v>
      </c>
      <c r="P19" s="45">
        <f t="shared" si="3"/>
        <v>1049</v>
      </c>
      <c r="Q19" s="45">
        <f t="shared" si="3"/>
        <v>1025</v>
      </c>
      <c r="R19" s="45">
        <f t="shared" si="3"/>
        <v>1001</v>
      </c>
      <c r="S19" s="45">
        <f t="shared" si="3"/>
        <v>977</v>
      </c>
      <c r="T19" s="45">
        <f t="shared" si="3"/>
        <v>953</v>
      </c>
      <c r="U19" s="45">
        <f t="shared" si="3"/>
        <v>929</v>
      </c>
      <c r="V19" s="45">
        <f t="shared" si="3"/>
        <v>905</v>
      </c>
      <c r="W19" s="45">
        <f t="shared" si="3"/>
        <v>896</v>
      </c>
      <c r="X19" s="45">
        <f t="shared" si="3"/>
        <v>887</v>
      </c>
      <c r="Y19" s="45">
        <f t="shared" si="3"/>
        <v>878</v>
      </c>
      <c r="Z19" s="45">
        <f t="shared" si="3"/>
        <v>869</v>
      </c>
      <c r="AA19" s="46">
        <f t="shared" si="3"/>
        <v>860</v>
      </c>
    </row>
    <row r="20" spans="2:28" s="26" customFormat="1" ht="30" customHeight="1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47"/>
    </row>
    <row r="21" spans="1:28" ht="15.75" customHeight="1">
      <c r="A21" s="52" t="s">
        <v>33</v>
      </c>
      <c r="AA21" s="6"/>
      <c r="AB21" s="6"/>
    </row>
    <row r="22" spans="1:27" ht="15.75" customHeight="1">
      <c r="A22" s="232" t="s">
        <v>18</v>
      </c>
      <c r="B22" s="233"/>
      <c r="C22" s="13">
        <f>C2</f>
        <v>2024</v>
      </c>
      <c r="D22" s="14">
        <f aca="true" t="shared" si="4" ref="D22:AA22">D2</f>
        <v>2025</v>
      </c>
      <c r="E22" s="14">
        <f t="shared" si="4"/>
        <v>2026</v>
      </c>
      <c r="F22" s="14">
        <f t="shared" si="4"/>
        <v>2027</v>
      </c>
      <c r="G22" s="14">
        <f t="shared" si="4"/>
        <v>2028</v>
      </c>
      <c r="H22" s="14">
        <f t="shared" si="4"/>
        <v>2029</v>
      </c>
      <c r="I22" s="14">
        <f t="shared" si="4"/>
        <v>2030</v>
      </c>
      <c r="J22" s="14">
        <f t="shared" si="4"/>
        <v>2031</v>
      </c>
      <c r="K22" s="14">
        <f t="shared" si="4"/>
        <v>2032</v>
      </c>
      <c r="L22" s="14">
        <f t="shared" si="4"/>
        <v>2033</v>
      </c>
      <c r="M22" s="14">
        <f t="shared" si="4"/>
        <v>2034</v>
      </c>
      <c r="N22" s="14">
        <f t="shared" si="4"/>
        <v>2035</v>
      </c>
      <c r="O22" s="14">
        <f t="shared" si="4"/>
        <v>2036</v>
      </c>
      <c r="P22" s="14">
        <f t="shared" si="4"/>
        <v>2037</v>
      </c>
      <c r="Q22" s="14">
        <f t="shared" si="4"/>
        <v>2038</v>
      </c>
      <c r="R22" s="14">
        <f t="shared" si="4"/>
        <v>2039</v>
      </c>
      <c r="S22" s="14">
        <f t="shared" si="4"/>
        <v>2040</v>
      </c>
      <c r="T22" s="14">
        <f t="shared" si="4"/>
        <v>2041</v>
      </c>
      <c r="U22" s="14">
        <f t="shared" si="4"/>
        <v>2042</v>
      </c>
      <c r="V22" s="14">
        <f t="shared" si="4"/>
        <v>2043</v>
      </c>
      <c r="W22" s="14">
        <f t="shared" si="4"/>
        <v>2044</v>
      </c>
      <c r="X22" s="14">
        <f t="shared" si="4"/>
        <v>2045</v>
      </c>
      <c r="Y22" s="14">
        <f t="shared" si="4"/>
        <v>2046</v>
      </c>
      <c r="Z22" s="14">
        <f t="shared" si="4"/>
        <v>2047</v>
      </c>
      <c r="AA22" s="48">
        <f t="shared" si="4"/>
        <v>2048</v>
      </c>
    </row>
    <row r="23" spans="1:27" ht="15.75" customHeight="1">
      <c r="A23" s="234" t="s">
        <v>29</v>
      </c>
      <c r="B23" s="2" t="s">
        <v>0</v>
      </c>
      <c r="C23" s="27">
        <v>61</v>
      </c>
      <c r="D23" s="3">
        <v>62</v>
      </c>
      <c r="E23" s="3">
        <v>63</v>
      </c>
      <c r="F23" s="3">
        <v>64</v>
      </c>
      <c r="G23" s="3">
        <v>65</v>
      </c>
      <c r="H23" s="3">
        <v>66</v>
      </c>
      <c r="I23" s="3">
        <v>67</v>
      </c>
      <c r="J23" s="3">
        <v>68</v>
      </c>
      <c r="K23" s="3">
        <v>69</v>
      </c>
      <c r="L23" s="3">
        <v>70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</row>
    <row r="24" spans="1:27" ht="15.75" customHeight="1">
      <c r="A24" s="235"/>
      <c r="B24" s="2" t="s">
        <v>1</v>
      </c>
      <c r="C24" s="5">
        <v>61</v>
      </c>
      <c r="D24" s="6">
        <v>62</v>
      </c>
      <c r="E24" s="6">
        <v>63</v>
      </c>
      <c r="F24" s="6">
        <v>64</v>
      </c>
      <c r="G24" s="6">
        <v>65</v>
      </c>
      <c r="H24" s="6">
        <v>66</v>
      </c>
      <c r="I24" s="6">
        <v>67</v>
      </c>
      <c r="J24" s="6">
        <v>68</v>
      </c>
      <c r="K24" s="6">
        <v>69</v>
      </c>
      <c r="L24" s="6">
        <v>70</v>
      </c>
      <c r="M24" s="6">
        <v>71</v>
      </c>
      <c r="N24" s="6">
        <v>72</v>
      </c>
      <c r="O24" s="6">
        <v>73</v>
      </c>
      <c r="P24" s="6">
        <v>74</v>
      </c>
      <c r="Q24" s="6">
        <v>75</v>
      </c>
      <c r="R24" s="6">
        <v>76</v>
      </c>
      <c r="S24" s="6">
        <v>77</v>
      </c>
      <c r="T24" s="6">
        <v>78</v>
      </c>
      <c r="U24" s="6">
        <v>79</v>
      </c>
      <c r="V24" s="6">
        <v>80</v>
      </c>
      <c r="W24" s="6">
        <v>81</v>
      </c>
      <c r="X24" s="6">
        <v>82</v>
      </c>
      <c r="Y24" s="6">
        <v>83</v>
      </c>
      <c r="Z24" s="6">
        <v>84</v>
      </c>
      <c r="AA24" s="7">
        <v>85</v>
      </c>
    </row>
    <row r="25" spans="1:27" ht="15.75" customHeight="1">
      <c r="A25" s="236"/>
      <c r="B25" s="2" t="s">
        <v>2</v>
      </c>
      <c r="C25" s="28">
        <v>28</v>
      </c>
      <c r="D25" s="29">
        <v>29</v>
      </c>
      <c r="E25" s="29">
        <v>30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s="218" customFormat="1" ht="15.75" customHeight="1">
      <c r="A26" s="232" t="s">
        <v>21</v>
      </c>
      <c r="B26" s="233"/>
      <c r="C26" s="53"/>
      <c r="D26" s="54" t="s">
        <v>5</v>
      </c>
      <c r="E26" s="54" t="s">
        <v>4</v>
      </c>
      <c r="F26" s="54" t="s">
        <v>3</v>
      </c>
      <c r="G26" s="54"/>
      <c r="H26" s="54"/>
      <c r="I26" s="54"/>
      <c r="J26" s="54"/>
      <c r="K26" s="54"/>
      <c r="L26" s="54"/>
      <c r="M26" s="54" t="s">
        <v>6</v>
      </c>
      <c r="N26" s="54" t="s">
        <v>5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8" ht="15.75" customHeight="1">
      <c r="A27" s="237" t="s">
        <v>30</v>
      </c>
      <c r="B27" s="1" t="s">
        <v>7</v>
      </c>
      <c r="C27" s="5">
        <f aca="true" t="shared" si="5" ref="C27:L27">C7</f>
      </c>
      <c r="D27" s="6">
        <f t="shared" si="5"/>
      </c>
      <c r="E27" s="6">
        <f t="shared" si="5"/>
      </c>
      <c r="F27" s="6">
        <f t="shared" si="5"/>
      </c>
      <c r="G27" s="6">
        <f t="shared" si="5"/>
        <v>220</v>
      </c>
      <c r="H27" s="6">
        <f t="shared" si="5"/>
        <v>220</v>
      </c>
      <c r="I27" s="6">
        <f t="shared" si="5"/>
        <v>220</v>
      </c>
      <c r="J27" s="6">
        <f t="shared" si="5"/>
        <v>220</v>
      </c>
      <c r="K27" s="6">
        <f t="shared" si="5"/>
        <v>220</v>
      </c>
      <c r="L27" s="6">
        <f t="shared" si="5"/>
        <v>220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6"/>
    </row>
    <row r="28" spans="1:28" ht="15.75" customHeight="1">
      <c r="A28" s="238"/>
      <c r="B28" s="2" t="s">
        <v>8</v>
      </c>
      <c r="C28" s="5">
        <f aca="true" t="shared" si="6" ref="C28:L28">C27</f>
      </c>
      <c r="D28" s="6">
        <f t="shared" si="6"/>
      </c>
      <c r="E28" s="6">
        <f t="shared" si="6"/>
      </c>
      <c r="F28" s="6">
        <f t="shared" si="6"/>
      </c>
      <c r="G28" s="6">
        <f t="shared" si="6"/>
        <v>220</v>
      </c>
      <c r="H28" s="6">
        <f t="shared" si="6"/>
        <v>220</v>
      </c>
      <c r="I28" s="6">
        <f t="shared" si="6"/>
        <v>220</v>
      </c>
      <c r="J28" s="6">
        <f t="shared" si="6"/>
        <v>220</v>
      </c>
      <c r="K28" s="6">
        <f t="shared" si="6"/>
        <v>220</v>
      </c>
      <c r="L28" s="6">
        <f t="shared" si="6"/>
        <v>220</v>
      </c>
      <c r="M28" s="6">
        <v>220</v>
      </c>
      <c r="N28" s="6">
        <v>220</v>
      </c>
      <c r="O28" s="6">
        <v>220</v>
      </c>
      <c r="P28" s="6">
        <v>220</v>
      </c>
      <c r="Q28" s="6">
        <v>220</v>
      </c>
      <c r="R28" s="6">
        <v>220</v>
      </c>
      <c r="S28" s="6">
        <v>220</v>
      </c>
      <c r="T28" s="6">
        <v>220</v>
      </c>
      <c r="U28" s="6">
        <v>220</v>
      </c>
      <c r="V28" s="6">
        <v>220</v>
      </c>
      <c r="W28" s="6">
        <v>220</v>
      </c>
      <c r="X28" s="6">
        <v>220</v>
      </c>
      <c r="Y28" s="6">
        <v>220</v>
      </c>
      <c r="Z28" s="6">
        <v>220</v>
      </c>
      <c r="AA28" s="7">
        <v>220</v>
      </c>
      <c r="AB28" s="6"/>
    </row>
    <row r="29" spans="1:27" ht="15.75" customHeight="1">
      <c r="A29" s="238"/>
      <c r="B29" s="2" t="s">
        <v>19</v>
      </c>
      <c r="C29" s="5">
        <v>300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ht="15.75" customHeight="1">
      <c r="A30" s="238"/>
      <c r="B30" s="2" t="s">
        <v>9</v>
      </c>
      <c r="C30" s="31">
        <v>4000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ht="15.75" customHeight="1">
      <c r="A31" s="224"/>
      <c r="B31" s="11" t="s">
        <v>10</v>
      </c>
      <c r="C31" s="32">
        <f aca="true" t="shared" si="7" ref="C31:AA31">SUM(C27:C30)</f>
        <v>4300</v>
      </c>
      <c r="D31" s="33">
        <f t="shared" si="7"/>
        <v>0</v>
      </c>
      <c r="E31" s="33">
        <f t="shared" si="7"/>
        <v>0</v>
      </c>
      <c r="F31" s="33">
        <f t="shared" si="7"/>
        <v>0</v>
      </c>
      <c r="G31" s="33">
        <f t="shared" si="7"/>
        <v>440</v>
      </c>
      <c r="H31" s="33">
        <f t="shared" si="7"/>
        <v>440</v>
      </c>
      <c r="I31" s="33">
        <f t="shared" si="7"/>
        <v>440</v>
      </c>
      <c r="J31" s="33">
        <f t="shared" si="7"/>
        <v>440</v>
      </c>
      <c r="K31" s="33">
        <f t="shared" si="7"/>
        <v>440</v>
      </c>
      <c r="L31" s="33">
        <f t="shared" si="7"/>
        <v>440</v>
      </c>
      <c r="M31" s="33">
        <f t="shared" si="7"/>
        <v>220</v>
      </c>
      <c r="N31" s="33">
        <f t="shared" si="7"/>
        <v>220</v>
      </c>
      <c r="O31" s="33">
        <f t="shared" si="7"/>
        <v>220</v>
      </c>
      <c r="P31" s="33">
        <f t="shared" si="7"/>
        <v>220</v>
      </c>
      <c r="Q31" s="33">
        <f t="shared" si="7"/>
        <v>220</v>
      </c>
      <c r="R31" s="33">
        <f t="shared" si="7"/>
        <v>220</v>
      </c>
      <c r="S31" s="33">
        <f t="shared" si="7"/>
        <v>220</v>
      </c>
      <c r="T31" s="33">
        <f t="shared" si="7"/>
        <v>220</v>
      </c>
      <c r="U31" s="33">
        <f t="shared" si="7"/>
        <v>220</v>
      </c>
      <c r="V31" s="33">
        <f t="shared" si="7"/>
        <v>220</v>
      </c>
      <c r="W31" s="33">
        <f t="shared" si="7"/>
        <v>220</v>
      </c>
      <c r="X31" s="33">
        <f t="shared" si="7"/>
        <v>220</v>
      </c>
      <c r="Y31" s="33">
        <f t="shared" si="7"/>
        <v>220</v>
      </c>
      <c r="Z31" s="33">
        <f t="shared" si="7"/>
        <v>220</v>
      </c>
      <c r="AA31" s="34">
        <f t="shared" si="7"/>
        <v>220</v>
      </c>
    </row>
    <row r="32" spans="1:27" ht="15.75" customHeight="1">
      <c r="A32" s="237" t="s">
        <v>31</v>
      </c>
      <c r="B32" s="2" t="s">
        <v>11</v>
      </c>
      <c r="C32" s="27">
        <v>360</v>
      </c>
      <c r="D32" s="3">
        <v>360</v>
      </c>
      <c r="E32" s="3">
        <v>360</v>
      </c>
      <c r="F32" s="3">
        <v>240</v>
      </c>
      <c r="G32" s="3">
        <v>240</v>
      </c>
      <c r="H32" s="3">
        <v>240</v>
      </c>
      <c r="I32" s="3">
        <v>240</v>
      </c>
      <c r="J32" s="3">
        <v>240</v>
      </c>
      <c r="K32" s="3">
        <v>240</v>
      </c>
      <c r="L32" s="3">
        <v>240</v>
      </c>
      <c r="M32" s="3">
        <v>180</v>
      </c>
      <c r="N32" s="3">
        <v>180</v>
      </c>
      <c r="O32" s="3">
        <v>180</v>
      </c>
      <c r="P32" s="3">
        <v>180</v>
      </c>
      <c r="Q32" s="3">
        <v>180</v>
      </c>
      <c r="R32" s="3">
        <v>180</v>
      </c>
      <c r="S32" s="3">
        <v>180</v>
      </c>
      <c r="T32" s="3">
        <v>180</v>
      </c>
      <c r="U32" s="3">
        <v>180</v>
      </c>
      <c r="V32" s="3">
        <v>180</v>
      </c>
      <c r="W32" s="3">
        <v>180</v>
      </c>
      <c r="X32" s="3">
        <v>180</v>
      </c>
      <c r="Y32" s="3">
        <v>180</v>
      </c>
      <c r="Z32" s="3">
        <v>180</v>
      </c>
      <c r="AA32" s="4">
        <v>180</v>
      </c>
    </row>
    <row r="33" spans="1:28" ht="15.75" customHeight="1">
      <c r="A33" s="238"/>
      <c r="B33" s="2" t="s">
        <v>13</v>
      </c>
      <c r="C33" s="5">
        <f>'キャッシュフロー表'!C33</f>
        <v>48</v>
      </c>
      <c r="D33" s="6">
        <f>'キャッシュフロー表'!D33</f>
        <v>48</v>
      </c>
      <c r="E33" s="6">
        <f>'キャッシュフロー表'!E33</f>
        <v>3</v>
      </c>
      <c r="F33" s="6">
        <f>'キャッシュフロー表'!F33</f>
        <v>3</v>
      </c>
      <c r="G33" s="6">
        <f>'キャッシュフロー表'!G33</f>
        <v>6</v>
      </c>
      <c r="H33" s="6">
        <f>'キャッシュフロー表'!H33</f>
        <v>38</v>
      </c>
      <c r="I33" s="6">
        <f>'キャッシュフロー表'!I33</f>
        <v>38</v>
      </c>
      <c r="J33" s="6">
        <f>'キャッシュフロー表'!J33</f>
        <v>38</v>
      </c>
      <c r="K33" s="6">
        <f>'キャッシュフロー表'!K33</f>
        <v>38</v>
      </c>
      <c r="L33" s="6">
        <f>'キャッシュフロー表'!L33</f>
        <v>38</v>
      </c>
      <c r="M33" s="6">
        <f>'キャッシュフロー表'!M50</f>
        <v>20</v>
      </c>
      <c r="N33" s="6">
        <f>'キャッシュフロー表'!N50</f>
        <v>20</v>
      </c>
      <c r="O33" s="6">
        <f>'キャッシュフロー表'!O50</f>
        <v>20</v>
      </c>
      <c r="P33" s="6">
        <f>'キャッシュフロー表'!P50</f>
        <v>20</v>
      </c>
      <c r="Q33" s="6">
        <f>'キャッシュフロー表'!Q50</f>
        <v>18</v>
      </c>
      <c r="R33" s="6">
        <f>'キャッシュフロー表'!R50</f>
        <v>18</v>
      </c>
      <c r="S33" s="6">
        <f>'キャッシュフロー表'!S50</f>
        <v>18</v>
      </c>
      <c r="T33" s="6">
        <f>'キャッシュフロー表'!T50</f>
        <v>18</v>
      </c>
      <c r="U33" s="6">
        <f>'キャッシュフロー表'!U50</f>
        <v>18</v>
      </c>
      <c r="V33" s="6">
        <f>'キャッシュフロー表'!V50</f>
        <v>18</v>
      </c>
      <c r="W33" s="6">
        <f>'キャッシュフロー表'!W50</f>
        <v>18</v>
      </c>
      <c r="X33" s="6">
        <f>'キャッシュフロー表'!X50</f>
        <v>18</v>
      </c>
      <c r="Y33" s="6">
        <f>'キャッシュフロー表'!Y50</f>
        <v>18</v>
      </c>
      <c r="Z33" s="6">
        <f>'キャッシュフロー表'!Z50</f>
        <v>18</v>
      </c>
      <c r="AA33" s="7">
        <f>'キャッシュフロー表'!AA50</f>
        <v>18</v>
      </c>
      <c r="AB33" s="6"/>
    </row>
    <row r="34" spans="1:28" ht="15.75" customHeight="1">
      <c r="A34" s="238"/>
      <c r="B34" s="2" t="s">
        <v>12</v>
      </c>
      <c r="C34" s="5">
        <v>55</v>
      </c>
      <c r="D34" s="6">
        <v>55</v>
      </c>
      <c r="E34" s="6">
        <v>55</v>
      </c>
      <c r="F34" s="6">
        <v>55</v>
      </c>
      <c r="G34" s="6">
        <v>55</v>
      </c>
      <c r="H34" s="6">
        <v>55</v>
      </c>
      <c r="I34" s="6">
        <v>55</v>
      </c>
      <c r="J34" s="6">
        <v>55</v>
      </c>
      <c r="K34" s="6">
        <v>55</v>
      </c>
      <c r="L34" s="6">
        <v>55</v>
      </c>
      <c r="M34" s="6">
        <v>30</v>
      </c>
      <c r="N34" s="6">
        <v>30</v>
      </c>
      <c r="O34" s="6">
        <v>30</v>
      </c>
      <c r="P34" s="6">
        <v>30</v>
      </c>
      <c r="Q34" s="6">
        <v>30</v>
      </c>
      <c r="R34" s="6">
        <v>30</v>
      </c>
      <c r="S34" s="6">
        <v>30</v>
      </c>
      <c r="T34" s="6">
        <v>30</v>
      </c>
      <c r="U34" s="6">
        <v>30</v>
      </c>
      <c r="V34" s="6">
        <v>30</v>
      </c>
      <c r="W34" s="6">
        <v>10</v>
      </c>
      <c r="X34" s="6">
        <v>10</v>
      </c>
      <c r="Y34" s="6">
        <v>10</v>
      </c>
      <c r="Z34" s="6">
        <v>10</v>
      </c>
      <c r="AA34" s="7">
        <v>10</v>
      </c>
      <c r="AB34" s="6"/>
    </row>
    <row r="35" spans="1:28" ht="15.75" customHeight="1">
      <c r="A35" s="238"/>
      <c r="B35" s="2" t="s">
        <v>14</v>
      </c>
      <c r="C35" s="6">
        <f>IF('キャッシュフロー表'!C35="","",'キャッシュフロー表'!C35)</f>
        <v>153</v>
      </c>
      <c r="D35" s="6">
        <f>IF('キャッシュフロー表'!D35="","",'キャッシュフロー表'!D35)</f>
        <v>14</v>
      </c>
      <c r="E35" s="6">
        <f>IF('キャッシュフロー表'!E35="","",'キャッシュフロー表'!E35)</f>
        <v>8</v>
      </c>
      <c r="F35" s="6">
        <f>IF('キャッシュフロー表'!F35="","",'キャッシュフロー表'!F35)</f>
        <v>8</v>
      </c>
      <c r="G35" s="6">
        <f>IF('キャッシュフロー表'!G35="","",'キャッシュフロー表'!G35)</f>
        <v>13</v>
      </c>
      <c r="H35" s="6">
        <f>IF('キャッシュフロー表'!H35="","",'キャッシュフロー表'!H35)</f>
        <v>22</v>
      </c>
      <c r="I35" s="6">
        <f>IF('キャッシュフロー表'!I35="","",'キャッシュフロー表'!I35)</f>
        <v>19</v>
      </c>
      <c r="J35" s="6">
        <f>IF('キャッシュフロー表'!J35="","",'キャッシュフロー表'!J35)</f>
        <v>19</v>
      </c>
      <c r="K35" s="6">
        <f>IF('キャッシュフロー表'!K35="","",'キャッシュフロー表'!K35)</f>
        <v>19</v>
      </c>
      <c r="L35" s="6">
        <f>IF('キャッシュフロー表'!L35="","",'キャッシュフロー表'!L35)</f>
        <v>19</v>
      </c>
      <c r="M35" s="6">
        <f>M52</f>
        <v>15</v>
      </c>
      <c r="N35" s="6">
        <f aca="true" t="shared" si="8" ref="N35:AA35">N52</f>
        <v>15</v>
      </c>
      <c r="O35" s="6">
        <f t="shared" si="8"/>
        <v>15</v>
      </c>
      <c r="P35" s="6">
        <f t="shared" si="8"/>
        <v>15</v>
      </c>
      <c r="Q35" s="6">
        <f t="shared" si="8"/>
        <v>15</v>
      </c>
      <c r="R35" s="6">
        <f t="shared" si="8"/>
        <v>16</v>
      </c>
      <c r="S35" s="6">
        <f t="shared" si="8"/>
        <v>16</v>
      </c>
      <c r="T35" s="6">
        <f t="shared" si="8"/>
        <v>16</v>
      </c>
      <c r="U35" s="6">
        <f t="shared" si="8"/>
        <v>16</v>
      </c>
      <c r="V35" s="6">
        <f t="shared" si="8"/>
        <v>16</v>
      </c>
      <c r="W35" s="6">
        <f t="shared" si="8"/>
        <v>16</v>
      </c>
      <c r="X35" s="6">
        <f t="shared" si="8"/>
        <v>16</v>
      </c>
      <c r="Y35" s="6">
        <f t="shared" si="8"/>
        <v>16</v>
      </c>
      <c r="Z35" s="6">
        <f t="shared" si="8"/>
        <v>16</v>
      </c>
      <c r="AA35" s="7">
        <f t="shared" si="8"/>
        <v>16</v>
      </c>
      <c r="AB35" s="6"/>
    </row>
    <row r="36" spans="1:27" ht="15.75" customHeight="1">
      <c r="A36" s="238"/>
      <c r="B36" s="2" t="s">
        <v>26</v>
      </c>
      <c r="C36" s="5">
        <v>40</v>
      </c>
      <c r="D36" s="6">
        <v>240</v>
      </c>
      <c r="E36" s="6">
        <v>140</v>
      </c>
      <c r="F36" s="6">
        <v>90</v>
      </c>
      <c r="G36" s="6">
        <v>40</v>
      </c>
      <c r="H36" s="6">
        <v>40</v>
      </c>
      <c r="I36" s="6">
        <v>40</v>
      </c>
      <c r="J36" s="6">
        <v>40</v>
      </c>
      <c r="K36" s="6">
        <v>40</v>
      </c>
      <c r="L36" s="6">
        <v>20</v>
      </c>
      <c r="M36" s="6">
        <v>510</v>
      </c>
      <c r="N36" s="6">
        <v>210</v>
      </c>
      <c r="O36" s="6">
        <v>10</v>
      </c>
      <c r="P36" s="6">
        <v>10</v>
      </c>
      <c r="Q36" s="6">
        <v>10</v>
      </c>
      <c r="R36" s="6">
        <v>10</v>
      </c>
      <c r="S36" s="6">
        <v>10</v>
      </c>
      <c r="T36" s="6">
        <v>10</v>
      </c>
      <c r="U36" s="6">
        <v>10</v>
      </c>
      <c r="V36" s="6">
        <v>10</v>
      </c>
      <c r="W36" s="6">
        <v>10</v>
      </c>
      <c r="X36" s="6">
        <v>10</v>
      </c>
      <c r="Y36" s="6">
        <v>10</v>
      </c>
      <c r="Z36" s="6">
        <v>10</v>
      </c>
      <c r="AA36" s="7">
        <v>10</v>
      </c>
    </row>
    <row r="37" spans="1:27" ht="15.75" customHeight="1">
      <c r="A37" s="224"/>
      <c r="B37" s="11" t="s">
        <v>15</v>
      </c>
      <c r="C37" s="35">
        <f aca="true" t="shared" si="9" ref="C37:AA37">SUM(C32:C36)</f>
        <v>656</v>
      </c>
      <c r="D37" s="36">
        <f t="shared" si="9"/>
        <v>717</v>
      </c>
      <c r="E37" s="36">
        <f t="shared" si="9"/>
        <v>566</v>
      </c>
      <c r="F37" s="36">
        <f t="shared" si="9"/>
        <v>396</v>
      </c>
      <c r="G37" s="36">
        <f t="shared" si="9"/>
        <v>354</v>
      </c>
      <c r="H37" s="36">
        <f t="shared" si="9"/>
        <v>395</v>
      </c>
      <c r="I37" s="36">
        <f t="shared" si="9"/>
        <v>392</v>
      </c>
      <c r="J37" s="36">
        <f t="shared" si="9"/>
        <v>392</v>
      </c>
      <c r="K37" s="36">
        <f t="shared" si="9"/>
        <v>392</v>
      </c>
      <c r="L37" s="36">
        <f t="shared" si="9"/>
        <v>372</v>
      </c>
      <c r="M37" s="36">
        <f t="shared" si="9"/>
        <v>755</v>
      </c>
      <c r="N37" s="36">
        <f t="shared" si="9"/>
        <v>455</v>
      </c>
      <c r="O37" s="36">
        <f t="shared" si="9"/>
        <v>255</v>
      </c>
      <c r="P37" s="36">
        <f t="shared" si="9"/>
        <v>255</v>
      </c>
      <c r="Q37" s="36">
        <f t="shared" si="9"/>
        <v>253</v>
      </c>
      <c r="R37" s="36">
        <f t="shared" si="9"/>
        <v>254</v>
      </c>
      <c r="S37" s="36">
        <f t="shared" si="9"/>
        <v>254</v>
      </c>
      <c r="T37" s="36">
        <f t="shared" si="9"/>
        <v>254</v>
      </c>
      <c r="U37" s="36">
        <f t="shared" si="9"/>
        <v>254</v>
      </c>
      <c r="V37" s="36">
        <f t="shared" si="9"/>
        <v>254</v>
      </c>
      <c r="W37" s="36">
        <f t="shared" si="9"/>
        <v>234</v>
      </c>
      <c r="X37" s="36">
        <f t="shared" si="9"/>
        <v>234</v>
      </c>
      <c r="Y37" s="36">
        <f t="shared" si="9"/>
        <v>234</v>
      </c>
      <c r="Z37" s="36">
        <f t="shared" si="9"/>
        <v>234</v>
      </c>
      <c r="AA37" s="37">
        <f t="shared" si="9"/>
        <v>234</v>
      </c>
    </row>
    <row r="38" spans="1:27" ht="15.75" customHeight="1">
      <c r="A38" s="228" t="s">
        <v>16</v>
      </c>
      <c r="B38" s="229"/>
      <c r="C38" s="38">
        <f aca="true" t="shared" si="10" ref="C38:AA38">C31-C37</f>
        <v>3644</v>
      </c>
      <c r="D38" s="19">
        <f t="shared" si="10"/>
        <v>-717</v>
      </c>
      <c r="E38" s="19">
        <f t="shared" si="10"/>
        <v>-566</v>
      </c>
      <c r="F38" s="19">
        <f t="shared" si="10"/>
        <v>-396</v>
      </c>
      <c r="G38" s="19">
        <f t="shared" si="10"/>
        <v>86</v>
      </c>
      <c r="H38" s="19">
        <f t="shared" si="10"/>
        <v>45</v>
      </c>
      <c r="I38" s="19">
        <f t="shared" si="10"/>
        <v>48</v>
      </c>
      <c r="J38" s="19">
        <f t="shared" si="10"/>
        <v>48</v>
      </c>
      <c r="K38" s="19">
        <f t="shared" si="10"/>
        <v>48</v>
      </c>
      <c r="L38" s="19">
        <f t="shared" si="10"/>
        <v>68</v>
      </c>
      <c r="M38" s="19">
        <f t="shared" si="10"/>
        <v>-535</v>
      </c>
      <c r="N38" s="19">
        <f t="shared" si="10"/>
        <v>-235</v>
      </c>
      <c r="O38" s="19">
        <f t="shared" si="10"/>
        <v>-35</v>
      </c>
      <c r="P38" s="19">
        <f t="shared" si="10"/>
        <v>-35</v>
      </c>
      <c r="Q38" s="19">
        <f t="shared" si="10"/>
        <v>-33</v>
      </c>
      <c r="R38" s="19">
        <f t="shared" si="10"/>
        <v>-34</v>
      </c>
      <c r="S38" s="19">
        <f t="shared" si="10"/>
        <v>-34</v>
      </c>
      <c r="T38" s="19">
        <f t="shared" si="10"/>
        <v>-34</v>
      </c>
      <c r="U38" s="19">
        <f t="shared" si="10"/>
        <v>-34</v>
      </c>
      <c r="V38" s="19">
        <f t="shared" si="10"/>
        <v>-34</v>
      </c>
      <c r="W38" s="19">
        <f t="shared" si="10"/>
        <v>-14</v>
      </c>
      <c r="X38" s="19">
        <f t="shared" si="10"/>
        <v>-14</v>
      </c>
      <c r="Y38" s="19">
        <f t="shared" si="10"/>
        <v>-14</v>
      </c>
      <c r="Z38" s="19">
        <f t="shared" si="10"/>
        <v>-14</v>
      </c>
      <c r="AA38" s="20">
        <f t="shared" si="10"/>
        <v>-14</v>
      </c>
    </row>
    <row r="39" spans="1:27" ht="15.75" customHeight="1">
      <c r="A39" s="230" t="s">
        <v>17</v>
      </c>
      <c r="B39" s="231"/>
      <c r="C39" s="21">
        <f>C38</f>
        <v>3644</v>
      </c>
      <c r="D39" s="22">
        <f aca="true" t="shared" si="11" ref="D39:AA39">C39+D38</f>
        <v>2927</v>
      </c>
      <c r="E39" s="22">
        <f t="shared" si="11"/>
        <v>2361</v>
      </c>
      <c r="F39" s="22">
        <f t="shared" si="11"/>
        <v>1965</v>
      </c>
      <c r="G39" s="22">
        <f t="shared" si="11"/>
        <v>2051</v>
      </c>
      <c r="H39" s="22">
        <f t="shared" si="11"/>
        <v>2096</v>
      </c>
      <c r="I39" s="22">
        <f t="shared" si="11"/>
        <v>2144</v>
      </c>
      <c r="J39" s="22">
        <f t="shared" si="11"/>
        <v>2192</v>
      </c>
      <c r="K39" s="22">
        <f t="shared" si="11"/>
        <v>2240</v>
      </c>
      <c r="L39" s="22">
        <f t="shared" si="11"/>
        <v>2308</v>
      </c>
      <c r="M39" s="22">
        <f t="shared" si="11"/>
        <v>1773</v>
      </c>
      <c r="N39" s="22">
        <f t="shared" si="11"/>
        <v>1538</v>
      </c>
      <c r="O39" s="22">
        <f t="shared" si="11"/>
        <v>1503</v>
      </c>
      <c r="P39" s="22">
        <f t="shared" si="11"/>
        <v>1468</v>
      </c>
      <c r="Q39" s="22">
        <f t="shared" si="11"/>
        <v>1435</v>
      </c>
      <c r="R39" s="22">
        <f t="shared" si="11"/>
        <v>1401</v>
      </c>
      <c r="S39" s="22">
        <f t="shared" si="11"/>
        <v>1367</v>
      </c>
      <c r="T39" s="22">
        <f t="shared" si="11"/>
        <v>1333</v>
      </c>
      <c r="U39" s="22">
        <f t="shared" si="11"/>
        <v>1299</v>
      </c>
      <c r="V39" s="22">
        <f t="shared" si="11"/>
        <v>1265</v>
      </c>
      <c r="W39" s="22">
        <f t="shared" si="11"/>
        <v>1251</v>
      </c>
      <c r="X39" s="22">
        <f t="shared" si="11"/>
        <v>1237</v>
      </c>
      <c r="Y39" s="22">
        <f t="shared" si="11"/>
        <v>1223</v>
      </c>
      <c r="Z39" s="22">
        <f t="shared" si="11"/>
        <v>1209</v>
      </c>
      <c r="AA39" s="23">
        <f t="shared" si="11"/>
        <v>1195</v>
      </c>
    </row>
    <row r="40" spans="27:28" ht="30" customHeight="1">
      <c r="AA40" s="6"/>
      <c r="AB40" s="6"/>
    </row>
    <row r="41" spans="1:28" ht="15.75" customHeight="1">
      <c r="A41" s="52" t="s">
        <v>148</v>
      </c>
      <c r="AA41" s="6"/>
      <c r="AB41" s="6"/>
    </row>
    <row r="42" spans="1:27" ht="15.75" customHeight="1">
      <c r="A42" s="223" t="s">
        <v>18</v>
      </c>
      <c r="B42" s="223"/>
      <c r="C42" s="13">
        <f>C22</f>
        <v>2024</v>
      </c>
      <c r="D42" s="14">
        <f aca="true" t="shared" si="12" ref="D42:AA42">D22</f>
        <v>2025</v>
      </c>
      <c r="E42" s="14">
        <f t="shared" si="12"/>
        <v>2026</v>
      </c>
      <c r="F42" s="14">
        <f t="shared" si="12"/>
        <v>2027</v>
      </c>
      <c r="G42" s="14">
        <f t="shared" si="12"/>
        <v>2028</v>
      </c>
      <c r="H42" s="14">
        <f t="shared" si="12"/>
        <v>2029</v>
      </c>
      <c r="I42" s="14">
        <f t="shared" si="12"/>
        <v>2030</v>
      </c>
      <c r="J42" s="14">
        <f t="shared" si="12"/>
        <v>2031</v>
      </c>
      <c r="K42" s="14">
        <f t="shared" si="12"/>
        <v>2032</v>
      </c>
      <c r="L42" s="14">
        <f t="shared" si="12"/>
        <v>2033</v>
      </c>
      <c r="M42" s="14">
        <f t="shared" si="12"/>
        <v>2034</v>
      </c>
      <c r="N42" s="14">
        <f t="shared" si="12"/>
        <v>2035</v>
      </c>
      <c r="O42" s="14">
        <f t="shared" si="12"/>
        <v>2036</v>
      </c>
      <c r="P42" s="14">
        <f t="shared" si="12"/>
        <v>2037</v>
      </c>
      <c r="Q42" s="14">
        <f t="shared" si="12"/>
        <v>2038</v>
      </c>
      <c r="R42" s="14">
        <f t="shared" si="12"/>
        <v>2039</v>
      </c>
      <c r="S42" s="14">
        <f t="shared" si="12"/>
        <v>2040</v>
      </c>
      <c r="T42" s="14">
        <f t="shared" si="12"/>
        <v>2041</v>
      </c>
      <c r="U42" s="14">
        <f t="shared" si="12"/>
        <v>2042</v>
      </c>
      <c r="V42" s="14">
        <f t="shared" si="12"/>
        <v>2043</v>
      </c>
      <c r="W42" s="14">
        <f t="shared" si="12"/>
        <v>2044</v>
      </c>
      <c r="X42" s="14">
        <f t="shared" si="12"/>
        <v>2045</v>
      </c>
      <c r="Y42" s="14">
        <f t="shared" si="12"/>
        <v>2046</v>
      </c>
      <c r="Z42" s="14">
        <f t="shared" si="12"/>
        <v>2047</v>
      </c>
      <c r="AA42" s="48">
        <f t="shared" si="12"/>
        <v>2048</v>
      </c>
    </row>
    <row r="43" spans="1:27" ht="15.75" customHeight="1">
      <c r="A43" s="57" t="s">
        <v>28</v>
      </c>
      <c r="B43" s="9" t="s">
        <v>0</v>
      </c>
      <c r="C43" s="39">
        <v>61</v>
      </c>
      <c r="D43" s="40">
        <v>62</v>
      </c>
      <c r="E43" s="40">
        <v>63</v>
      </c>
      <c r="F43" s="40">
        <v>64</v>
      </c>
      <c r="G43" s="40">
        <v>65</v>
      </c>
      <c r="H43" s="40">
        <v>66</v>
      </c>
      <c r="I43" s="40">
        <v>67</v>
      </c>
      <c r="J43" s="40">
        <v>68</v>
      </c>
      <c r="K43" s="40">
        <v>69</v>
      </c>
      <c r="L43" s="40">
        <v>70</v>
      </c>
      <c r="M43" s="40">
        <v>71</v>
      </c>
      <c r="N43" s="40">
        <v>72</v>
      </c>
      <c r="O43" s="40">
        <v>73</v>
      </c>
      <c r="P43" s="40">
        <v>74</v>
      </c>
      <c r="Q43" s="40">
        <v>75</v>
      </c>
      <c r="R43" s="40">
        <v>76</v>
      </c>
      <c r="S43" s="40">
        <v>77</v>
      </c>
      <c r="T43" s="40">
        <v>78</v>
      </c>
      <c r="U43" s="40">
        <v>79</v>
      </c>
      <c r="V43" s="40">
        <v>80</v>
      </c>
      <c r="W43" s="40">
        <v>81</v>
      </c>
      <c r="X43" s="40">
        <v>82</v>
      </c>
      <c r="Y43" s="40">
        <v>83</v>
      </c>
      <c r="Z43" s="40">
        <v>84</v>
      </c>
      <c r="AA43" s="41">
        <v>85</v>
      </c>
    </row>
    <row r="44" spans="1:27" s="218" customFormat="1" ht="15.75" customHeight="1">
      <c r="A44" s="223" t="s">
        <v>21</v>
      </c>
      <c r="B44" s="223"/>
      <c r="C44" s="53"/>
      <c r="D44" s="54" t="s">
        <v>5</v>
      </c>
      <c r="E44" s="54"/>
      <c r="F44" s="54" t="s">
        <v>3</v>
      </c>
      <c r="G44" s="54"/>
      <c r="H44" s="54"/>
      <c r="I44" s="54"/>
      <c r="J44" s="54"/>
      <c r="K44" s="54"/>
      <c r="L44" s="54"/>
      <c r="M44" s="54" t="s">
        <v>6</v>
      </c>
      <c r="N44" s="54" t="s">
        <v>5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5"/>
    </row>
    <row r="45" spans="1:28" ht="15.75" customHeight="1">
      <c r="A45" s="224" t="s">
        <v>30</v>
      </c>
      <c r="B45" s="2" t="s">
        <v>7</v>
      </c>
      <c r="C45" s="5">
        <f>IF('キャッシュフロー表'!C45="","",'キャッシュフロー表'!C45)</f>
      </c>
      <c r="D45" s="6">
        <f>IF('キャッシュフロー表'!D45="","",'キャッシュフロー表'!D45)</f>
      </c>
      <c r="E45" s="6">
        <f>IF('キャッシュフロー表'!E45="","",'キャッシュフロー表'!E45)</f>
      </c>
      <c r="F45" s="6">
        <f>IF('キャッシュフロー表'!F45="","",'キャッシュフロー表'!F45)</f>
      </c>
      <c r="G45" s="6">
        <f>IF('キャッシュフロー表'!G45="","",'キャッシュフロー表'!G45)</f>
        <v>220</v>
      </c>
      <c r="H45" s="6">
        <f>IF('キャッシュフロー表'!H45="","",'キャッシュフロー表'!H45)</f>
        <v>220</v>
      </c>
      <c r="I45" s="6">
        <f>IF('キャッシュフロー表'!I45="","",'キャッシュフロー表'!I45)</f>
        <v>220</v>
      </c>
      <c r="J45" s="6">
        <f>IF('キャッシュフロー表'!J45="","",'キャッシュフロー表'!J45)</f>
        <v>220</v>
      </c>
      <c r="K45" s="6">
        <f>IF('キャッシュフロー表'!K45="","",'キャッシュフロー表'!K45)</f>
        <v>220</v>
      </c>
      <c r="L45" s="6">
        <f>IF('キャッシュフロー表'!L45="","",'キャッシュフロー表'!L45)</f>
        <v>220</v>
      </c>
      <c r="M45" s="6">
        <f>IF('キャッシュフロー表'!M45="","",'キャッシュフロー表'!M45)</f>
        <v>220</v>
      </c>
      <c r="N45" s="6">
        <f>IF('キャッシュフロー表'!N45="","",'キャッシュフロー表'!N45)</f>
        <v>220</v>
      </c>
      <c r="O45" s="6">
        <f>IF('キャッシュフロー表'!O45="","",'キャッシュフロー表'!O45)</f>
        <v>220</v>
      </c>
      <c r="P45" s="6">
        <f>IF('キャッシュフロー表'!P45="","",'キャッシュフロー表'!P45)</f>
        <v>220</v>
      </c>
      <c r="Q45" s="6">
        <f>IF('キャッシュフロー表'!Q45="","",'キャッシュフロー表'!Q45)</f>
        <v>220</v>
      </c>
      <c r="R45" s="6">
        <f>IF('キャッシュフロー表'!R45="","",'キャッシュフロー表'!R45)</f>
        <v>220</v>
      </c>
      <c r="S45" s="6">
        <f>IF('キャッシュフロー表'!S45="","",'キャッシュフロー表'!S45)</f>
        <v>220</v>
      </c>
      <c r="T45" s="6">
        <f>IF('キャッシュフロー表'!T45="","",'キャッシュフロー表'!T45)</f>
        <v>220</v>
      </c>
      <c r="U45" s="6">
        <f>IF('キャッシュフロー表'!U45="","",'キャッシュフロー表'!U45)</f>
        <v>220</v>
      </c>
      <c r="V45" s="6">
        <f>IF('キャッシュフロー表'!V45="","",'キャッシュフロー表'!V45)</f>
        <v>220</v>
      </c>
      <c r="W45" s="6">
        <f>IF('キャッシュフロー表'!W45="","",'キャッシュフロー表'!W45)</f>
        <v>220</v>
      </c>
      <c r="X45" s="6">
        <f>IF('キャッシュフロー表'!X45="","",'キャッシュフロー表'!X45)</f>
        <v>220</v>
      </c>
      <c r="Y45" s="6">
        <f>IF('キャッシュフロー表'!Y45="","",'キャッシュフロー表'!Y45)</f>
        <v>220</v>
      </c>
      <c r="Z45" s="6">
        <f>IF('キャッシュフロー表'!Z45="","",'キャッシュフロー表'!Z45)</f>
        <v>220</v>
      </c>
      <c r="AA45" s="7">
        <f>IF('キャッシュフロー表'!AA45="","",'キャッシュフロー表'!AA45)</f>
        <v>220</v>
      </c>
      <c r="AB45" s="6"/>
    </row>
    <row r="46" spans="1:27" ht="15.75" customHeight="1">
      <c r="A46" s="225"/>
      <c r="B46" s="2" t="s">
        <v>19</v>
      </c>
      <c r="C46" s="5">
        <v>270</v>
      </c>
      <c r="D46" s="6">
        <v>120</v>
      </c>
      <c r="E46" s="6">
        <v>120</v>
      </c>
      <c r="F46" s="47">
        <v>120</v>
      </c>
      <c r="G46" s="47">
        <v>120</v>
      </c>
      <c r="H46" s="6">
        <f>IF('キャッシュフロー表'!H46="","",'キャッシュフロー表'!H46)</f>
      </c>
      <c r="I46" s="6">
        <f>IF('キャッシュフロー表'!I46="","",'キャッシュフロー表'!I46)</f>
      </c>
      <c r="J46" s="6">
        <f>IF('キャッシュフロー表'!J46="","",'キャッシュフロー表'!J46)</f>
      </c>
      <c r="K46" s="6">
        <f>IF('キャッシュフロー表'!K46="","",'キャッシュフロー表'!K46)</f>
      </c>
      <c r="L46" s="6">
        <f>IF('キャッシュフロー表'!L46="","",'キャッシュフロー表'!L46)</f>
      </c>
      <c r="M46" s="6">
        <f>IF('キャッシュフロー表'!M46="","",'キャッシュフロー表'!M46)</f>
      </c>
      <c r="N46" s="6">
        <f>IF('キャッシュフロー表'!N46="","",'キャッシュフロー表'!N46)</f>
      </c>
      <c r="O46" s="6">
        <f>IF('キャッシュフロー表'!O46="","",'キャッシュフロー表'!O46)</f>
      </c>
      <c r="P46" s="6">
        <f>IF('キャッシュフロー表'!P46="","",'キャッシュフロー表'!P46)</f>
      </c>
      <c r="Q46" s="6">
        <f>IF('キャッシュフロー表'!Q46="","",'キャッシュフロー表'!Q46)</f>
      </c>
      <c r="R46" s="6">
        <f>IF('キャッシュフロー表'!R46="","",'キャッシュフロー表'!R46)</f>
      </c>
      <c r="S46" s="6">
        <f>IF('キャッシュフロー表'!S46="","",'キャッシュフロー表'!S46)</f>
      </c>
      <c r="T46" s="6">
        <f>IF('キャッシュフロー表'!T46="","",'キャッシュフロー表'!T46)</f>
      </c>
      <c r="U46" s="6">
        <f>IF('キャッシュフロー表'!U46="","",'キャッシュフロー表'!U46)</f>
      </c>
      <c r="V46" s="6">
        <f>IF('キャッシュフロー表'!V46="","",'キャッシュフロー表'!V46)</f>
      </c>
      <c r="W46" s="6">
        <f>IF('キャッシュフロー表'!W46="","",'キャッシュフロー表'!W46)</f>
      </c>
      <c r="X46" s="6">
        <f>IF('キャッシュフロー表'!X46="","",'キャッシュフロー表'!X46)</f>
      </c>
      <c r="Y46" s="6">
        <f>IF('キャッシュフロー表'!Y46="","",'キャッシュフロー表'!Y46)</f>
      </c>
      <c r="Z46" s="6">
        <f>IF('キャッシュフロー表'!Z46="","",'キャッシュフロー表'!Z46)</f>
      </c>
      <c r="AA46" s="7">
        <f>IF('キャッシュフロー表'!AA46="","",'キャッシュフロー表'!AA46)</f>
      </c>
    </row>
    <row r="47" spans="1:27" ht="15.75" customHeight="1">
      <c r="A47" s="225"/>
      <c r="B47" s="2" t="s">
        <v>9</v>
      </c>
      <c r="C47" s="31">
        <f>IF('キャッシュフロー表'!C47="","",'キャッシュフロー表'!C47)</f>
        <v>3500</v>
      </c>
      <c r="D47" s="6">
        <f>IF('キャッシュフロー表'!D47="","",'キャッシュフロー表'!D47)</f>
      </c>
      <c r="E47" s="6">
        <f>IF('キャッシュフロー表'!E47="","",'キャッシュフロー表'!E47)</f>
      </c>
      <c r="F47" s="6">
        <f>IF('キャッシュフロー表'!F47="","",'キャッシュフロー表'!F47)</f>
      </c>
      <c r="G47" s="6">
        <f>IF('キャッシュフロー表'!G47="","",'キャッシュフロー表'!G47)</f>
      </c>
      <c r="H47" s="6">
        <f>IF('キャッシュフロー表'!H47="","",'キャッシュフロー表'!H47)</f>
      </c>
      <c r="I47" s="6">
        <f>IF('キャッシュフロー表'!I47="","",'キャッシュフロー表'!I47)</f>
      </c>
      <c r="J47" s="6">
        <f>IF('キャッシュフロー表'!J47="","",'キャッシュフロー表'!J47)</f>
      </c>
      <c r="K47" s="6">
        <f>IF('キャッシュフロー表'!K47="","",'キャッシュフロー表'!K47)</f>
      </c>
      <c r="L47" s="6">
        <f>IF('キャッシュフロー表'!L47="","",'キャッシュフロー表'!L47)</f>
      </c>
      <c r="M47" s="6">
        <f>IF('キャッシュフロー表'!M47="","",'キャッシュフロー表'!M47)</f>
      </c>
      <c r="N47" s="6">
        <f>IF('キャッシュフロー表'!N47="","",'キャッシュフロー表'!N47)</f>
      </c>
      <c r="O47" s="6">
        <f>IF('キャッシュフロー表'!O47="","",'キャッシュフロー表'!O47)</f>
      </c>
      <c r="P47" s="6">
        <f>IF('キャッシュフロー表'!P47="","",'キャッシュフロー表'!P47)</f>
      </c>
      <c r="Q47" s="6">
        <f>IF('キャッシュフロー表'!Q47="","",'キャッシュフロー表'!Q47)</f>
      </c>
      <c r="R47" s="6">
        <f>IF('キャッシュフロー表'!R47="","",'キャッシュフロー表'!R47)</f>
      </c>
      <c r="S47" s="6">
        <f>IF('キャッシュフロー表'!S47="","",'キャッシュフロー表'!S47)</f>
      </c>
      <c r="T47" s="6">
        <f>IF('キャッシュフロー表'!T47="","",'キャッシュフロー表'!T47)</f>
      </c>
      <c r="U47" s="6">
        <f>IF('キャッシュフロー表'!U47="","",'キャッシュフロー表'!U47)</f>
      </c>
      <c r="V47" s="6">
        <f>IF('キャッシュフロー表'!V47="","",'キャッシュフロー表'!V47)</f>
      </c>
      <c r="W47" s="6">
        <f>IF('キャッシュフロー表'!W47="","",'キャッシュフロー表'!W47)</f>
      </c>
      <c r="X47" s="6">
        <f>IF('キャッシュフロー表'!X47="","",'キャッシュフロー表'!X47)</f>
      </c>
      <c r="Y47" s="6">
        <f>IF('キャッシュフロー表'!Y47="","",'キャッシュフロー表'!Y47)</f>
      </c>
      <c r="Z47" s="6">
        <f>IF('キャッシュフロー表'!Z47="","",'キャッシュフロー表'!Z47)</f>
      </c>
      <c r="AA47" s="7">
        <f>IF('キャッシュフロー表'!AA47="","",'キャッシュフロー表'!AA47)</f>
      </c>
    </row>
    <row r="48" spans="1:27" ht="15.75" customHeight="1">
      <c r="A48" s="225"/>
      <c r="B48" s="11" t="s">
        <v>10</v>
      </c>
      <c r="C48" s="42">
        <f aca="true" t="shared" si="13" ref="C48:AA48">SUM(C45:C47)</f>
        <v>3770</v>
      </c>
      <c r="D48" s="15">
        <f t="shared" si="13"/>
        <v>120</v>
      </c>
      <c r="E48" s="15">
        <f t="shared" si="13"/>
        <v>120</v>
      </c>
      <c r="F48" s="15">
        <f t="shared" si="13"/>
        <v>120</v>
      </c>
      <c r="G48" s="15">
        <f t="shared" si="13"/>
        <v>340</v>
      </c>
      <c r="H48" s="15">
        <f t="shared" si="13"/>
        <v>220</v>
      </c>
      <c r="I48" s="15">
        <f t="shared" si="13"/>
        <v>220</v>
      </c>
      <c r="J48" s="15">
        <f t="shared" si="13"/>
        <v>220</v>
      </c>
      <c r="K48" s="15">
        <f t="shared" si="13"/>
        <v>220</v>
      </c>
      <c r="L48" s="15">
        <f t="shared" si="13"/>
        <v>220</v>
      </c>
      <c r="M48" s="15">
        <f t="shared" si="13"/>
        <v>220</v>
      </c>
      <c r="N48" s="15">
        <f t="shared" si="13"/>
        <v>220</v>
      </c>
      <c r="O48" s="15">
        <f t="shared" si="13"/>
        <v>220</v>
      </c>
      <c r="P48" s="15">
        <f t="shared" si="13"/>
        <v>220</v>
      </c>
      <c r="Q48" s="15">
        <f t="shared" si="13"/>
        <v>220</v>
      </c>
      <c r="R48" s="15">
        <f t="shared" si="13"/>
        <v>220</v>
      </c>
      <c r="S48" s="15">
        <f t="shared" si="13"/>
        <v>220</v>
      </c>
      <c r="T48" s="15">
        <f t="shared" si="13"/>
        <v>220</v>
      </c>
      <c r="U48" s="15">
        <f t="shared" si="13"/>
        <v>220</v>
      </c>
      <c r="V48" s="15">
        <f t="shared" si="13"/>
        <v>220</v>
      </c>
      <c r="W48" s="15">
        <f t="shared" si="13"/>
        <v>220</v>
      </c>
      <c r="X48" s="15">
        <f t="shared" si="13"/>
        <v>220</v>
      </c>
      <c r="Y48" s="15">
        <f t="shared" si="13"/>
        <v>220</v>
      </c>
      <c r="Z48" s="15">
        <f t="shared" si="13"/>
        <v>220</v>
      </c>
      <c r="AA48" s="16">
        <f t="shared" si="13"/>
        <v>220</v>
      </c>
    </row>
    <row r="49" spans="1:27" ht="15.75" customHeight="1">
      <c r="A49" s="225" t="s">
        <v>31</v>
      </c>
      <c r="B49" s="2" t="s">
        <v>11</v>
      </c>
      <c r="C49" s="27">
        <v>180</v>
      </c>
      <c r="D49" s="3">
        <v>180</v>
      </c>
      <c r="E49" s="3">
        <v>180</v>
      </c>
      <c r="F49" s="3">
        <v>180</v>
      </c>
      <c r="G49" s="3">
        <v>180</v>
      </c>
      <c r="H49" s="3">
        <v>180</v>
      </c>
      <c r="I49" s="3">
        <v>180</v>
      </c>
      <c r="J49" s="3">
        <v>180</v>
      </c>
      <c r="K49" s="3">
        <v>180</v>
      </c>
      <c r="L49" s="3">
        <v>180</v>
      </c>
      <c r="M49" s="3">
        <v>180</v>
      </c>
      <c r="N49" s="3">
        <v>180</v>
      </c>
      <c r="O49" s="3">
        <v>180</v>
      </c>
      <c r="P49" s="3">
        <v>180</v>
      </c>
      <c r="Q49" s="3">
        <v>180</v>
      </c>
      <c r="R49" s="3">
        <v>180</v>
      </c>
      <c r="S49" s="3">
        <v>180</v>
      </c>
      <c r="T49" s="3">
        <v>180</v>
      </c>
      <c r="U49" s="3">
        <v>180</v>
      </c>
      <c r="V49" s="3">
        <v>180</v>
      </c>
      <c r="W49" s="3">
        <v>180</v>
      </c>
      <c r="X49" s="3">
        <v>180</v>
      </c>
      <c r="Y49" s="3">
        <v>180</v>
      </c>
      <c r="Z49" s="3">
        <v>180</v>
      </c>
      <c r="AA49" s="4">
        <v>180</v>
      </c>
    </row>
    <row r="50" spans="1:28" ht="15.75" customHeight="1">
      <c r="A50" s="225"/>
      <c r="B50" s="2" t="s">
        <v>13</v>
      </c>
      <c r="C50" s="5">
        <v>48</v>
      </c>
      <c r="D50" s="6">
        <f>C50</f>
        <v>48</v>
      </c>
      <c r="E50" s="6">
        <v>6</v>
      </c>
      <c r="F50" s="6">
        <v>6</v>
      </c>
      <c r="G50" s="6">
        <v>13</v>
      </c>
      <c r="H50" s="6">
        <v>27</v>
      </c>
      <c r="I50" s="6">
        <v>20</v>
      </c>
      <c r="J50" s="6">
        <f>I50</f>
        <v>20</v>
      </c>
      <c r="K50" s="6">
        <f aca="true" t="shared" si="14" ref="K50:AA50">J50</f>
        <v>20</v>
      </c>
      <c r="L50" s="6">
        <f t="shared" si="14"/>
        <v>20</v>
      </c>
      <c r="M50" s="6">
        <f t="shared" si="14"/>
        <v>20</v>
      </c>
      <c r="N50" s="6">
        <f t="shared" si="14"/>
        <v>20</v>
      </c>
      <c r="O50" s="6">
        <f t="shared" si="14"/>
        <v>20</v>
      </c>
      <c r="P50" s="6">
        <f t="shared" si="14"/>
        <v>20</v>
      </c>
      <c r="Q50" s="6">
        <v>18</v>
      </c>
      <c r="R50" s="6">
        <f>Q50</f>
        <v>18</v>
      </c>
      <c r="S50" s="6">
        <f t="shared" si="14"/>
        <v>18</v>
      </c>
      <c r="T50" s="6">
        <f t="shared" si="14"/>
        <v>18</v>
      </c>
      <c r="U50" s="6">
        <f t="shared" si="14"/>
        <v>18</v>
      </c>
      <c r="V50" s="6">
        <f t="shared" si="14"/>
        <v>18</v>
      </c>
      <c r="W50" s="6">
        <f t="shared" si="14"/>
        <v>18</v>
      </c>
      <c r="X50" s="6">
        <f t="shared" si="14"/>
        <v>18</v>
      </c>
      <c r="Y50" s="6">
        <f t="shared" si="14"/>
        <v>18</v>
      </c>
      <c r="Z50" s="6">
        <f t="shared" si="14"/>
        <v>18</v>
      </c>
      <c r="AA50" s="7">
        <f t="shared" si="14"/>
        <v>18</v>
      </c>
      <c r="AB50" s="6"/>
    </row>
    <row r="51" spans="1:27" ht="15.75" customHeight="1">
      <c r="A51" s="225"/>
      <c r="B51" s="2" t="s">
        <v>12</v>
      </c>
      <c r="C51" s="5">
        <v>20</v>
      </c>
      <c r="D51" s="6">
        <v>20</v>
      </c>
      <c r="E51" s="6">
        <v>20</v>
      </c>
      <c r="F51" s="6">
        <v>20</v>
      </c>
      <c r="G51" s="6">
        <v>20</v>
      </c>
      <c r="H51" s="6">
        <v>20</v>
      </c>
      <c r="I51" s="6">
        <v>20</v>
      </c>
      <c r="J51" s="6">
        <v>20</v>
      </c>
      <c r="K51" s="6">
        <v>20</v>
      </c>
      <c r="L51" s="6">
        <v>20</v>
      </c>
      <c r="M51" s="6">
        <v>20</v>
      </c>
      <c r="N51" s="6">
        <v>20</v>
      </c>
      <c r="O51" s="6">
        <v>20</v>
      </c>
      <c r="P51" s="6">
        <v>20</v>
      </c>
      <c r="Q51" s="6">
        <v>20</v>
      </c>
      <c r="R51" s="6">
        <v>20</v>
      </c>
      <c r="S51" s="6">
        <v>20</v>
      </c>
      <c r="T51" s="6">
        <v>20</v>
      </c>
      <c r="U51" s="6">
        <v>20</v>
      </c>
      <c r="V51" s="6">
        <v>20</v>
      </c>
      <c r="W51" s="6">
        <v>10</v>
      </c>
      <c r="X51" s="6">
        <v>10</v>
      </c>
      <c r="Y51" s="6">
        <v>10</v>
      </c>
      <c r="Z51" s="6">
        <v>10</v>
      </c>
      <c r="AA51" s="7">
        <v>10</v>
      </c>
    </row>
    <row r="52" spans="1:28" ht="15.75" customHeight="1">
      <c r="A52" s="225"/>
      <c r="B52" s="2" t="s">
        <v>14</v>
      </c>
      <c r="C52" s="5">
        <v>86</v>
      </c>
      <c r="D52" s="6">
        <v>20</v>
      </c>
      <c r="E52" s="6">
        <v>8</v>
      </c>
      <c r="F52" s="6">
        <v>9</v>
      </c>
      <c r="G52" s="6">
        <v>14</v>
      </c>
      <c r="H52" s="6">
        <v>20</v>
      </c>
      <c r="I52" s="6">
        <v>14</v>
      </c>
      <c r="J52" s="6">
        <v>15</v>
      </c>
      <c r="K52" s="6">
        <f aca="true" t="shared" si="15" ref="K52:AA52">J52</f>
        <v>15</v>
      </c>
      <c r="L52" s="6">
        <f t="shared" si="15"/>
        <v>15</v>
      </c>
      <c r="M52" s="6">
        <f t="shared" si="15"/>
        <v>15</v>
      </c>
      <c r="N52" s="6">
        <f t="shared" si="15"/>
        <v>15</v>
      </c>
      <c r="O52" s="6">
        <f t="shared" si="15"/>
        <v>15</v>
      </c>
      <c r="P52" s="6">
        <f t="shared" si="15"/>
        <v>15</v>
      </c>
      <c r="Q52" s="6">
        <f t="shared" si="15"/>
        <v>15</v>
      </c>
      <c r="R52" s="6">
        <v>16</v>
      </c>
      <c r="S52" s="6">
        <f t="shared" si="15"/>
        <v>16</v>
      </c>
      <c r="T52" s="6">
        <f t="shared" si="15"/>
        <v>16</v>
      </c>
      <c r="U52" s="6">
        <f t="shared" si="15"/>
        <v>16</v>
      </c>
      <c r="V52" s="6">
        <f t="shared" si="15"/>
        <v>16</v>
      </c>
      <c r="W52" s="6">
        <f t="shared" si="15"/>
        <v>16</v>
      </c>
      <c r="X52" s="6">
        <f t="shared" si="15"/>
        <v>16</v>
      </c>
      <c r="Y52" s="6">
        <f t="shared" si="15"/>
        <v>16</v>
      </c>
      <c r="Z52" s="6">
        <f t="shared" si="15"/>
        <v>16</v>
      </c>
      <c r="AA52" s="7">
        <f t="shared" si="15"/>
        <v>16</v>
      </c>
      <c r="AB52" s="6"/>
    </row>
    <row r="53" spans="1:27" ht="15.75" customHeight="1">
      <c r="A53" s="225"/>
      <c r="B53" s="2" t="s">
        <v>26</v>
      </c>
      <c r="C53" s="5">
        <v>30</v>
      </c>
      <c r="D53" s="6">
        <v>230</v>
      </c>
      <c r="E53" s="6">
        <v>30</v>
      </c>
      <c r="F53" s="6">
        <v>60</v>
      </c>
      <c r="G53" s="6">
        <v>30</v>
      </c>
      <c r="H53" s="6">
        <v>30</v>
      </c>
      <c r="I53" s="6">
        <v>30</v>
      </c>
      <c r="J53" s="6">
        <v>30</v>
      </c>
      <c r="K53" s="6">
        <v>30</v>
      </c>
      <c r="L53" s="6">
        <v>10</v>
      </c>
      <c r="M53" s="6">
        <v>510</v>
      </c>
      <c r="N53" s="6">
        <v>210</v>
      </c>
      <c r="O53" s="6">
        <v>10</v>
      </c>
      <c r="P53" s="6">
        <v>10</v>
      </c>
      <c r="Q53" s="6">
        <v>10</v>
      </c>
      <c r="R53" s="6">
        <v>10</v>
      </c>
      <c r="S53" s="6">
        <v>10</v>
      </c>
      <c r="T53" s="6">
        <v>10</v>
      </c>
      <c r="U53" s="6">
        <v>10</v>
      </c>
      <c r="V53" s="6">
        <v>10</v>
      </c>
      <c r="W53" s="6">
        <v>10</v>
      </c>
      <c r="X53" s="6">
        <v>10</v>
      </c>
      <c r="Y53" s="6">
        <v>10</v>
      </c>
      <c r="Z53" s="6">
        <v>10</v>
      </c>
      <c r="AA53" s="7">
        <v>10</v>
      </c>
    </row>
    <row r="54" spans="1:27" ht="15.75" customHeight="1">
      <c r="A54" s="225"/>
      <c r="B54" s="10" t="s">
        <v>15</v>
      </c>
      <c r="C54" s="43">
        <f aca="true" t="shared" si="16" ref="C54:AA54">SUM(C49:C53)</f>
        <v>364</v>
      </c>
      <c r="D54" s="17">
        <f t="shared" si="16"/>
        <v>498</v>
      </c>
      <c r="E54" s="17">
        <f t="shared" si="16"/>
        <v>244</v>
      </c>
      <c r="F54" s="17">
        <f t="shared" si="16"/>
        <v>275</v>
      </c>
      <c r="G54" s="17">
        <f t="shared" si="16"/>
        <v>257</v>
      </c>
      <c r="H54" s="17">
        <f t="shared" si="16"/>
        <v>277</v>
      </c>
      <c r="I54" s="17">
        <f t="shared" si="16"/>
        <v>264</v>
      </c>
      <c r="J54" s="17">
        <f t="shared" si="16"/>
        <v>265</v>
      </c>
      <c r="K54" s="17">
        <f t="shared" si="16"/>
        <v>265</v>
      </c>
      <c r="L54" s="17">
        <f t="shared" si="16"/>
        <v>245</v>
      </c>
      <c r="M54" s="17">
        <f t="shared" si="16"/>
        <v>745</v>
      </c>
      <c r="N54" s="17">
        <f t="shared" si="16"/>
        <v>445</v>
      </c>
      <c r="O54" s="17">
        <f t="shared" si="16"/>
        <v>245</v>
      </c>
      <c r="P54" s="17">
        <f t="shared" si="16"/>
        <v>245</v>
      </c>
      <c r="Q54" s="17">
        <f t="shared" si="16"/>
        <v>243</v>
      </c>
      <c r="R54" s="17">
        <f t="shared" si="16"/>
        <v>244</v>
      </c>
      <c r="S54" s="17">
        <f t="shared" si="16"/>
        <v>244</v>
      </c>
      <c r="T54" s="17">
        <f t="shared" si="16"/>
        <v>244</v>
      </c>
      <c r="U54" s="17">
        <f t="shared" si="16"/>
        <v>244</v>
      </c>
      <c r="V54" s="17">
        <f t="shared" si="16"/>
        <v>244</v>
      </c>
      <c r="W54" s="17">
        <f t="shared" si="16"/>
        <v>234</v>
      </c>
      <c r="X54" s="17">
        <f t="shared" si="16"/>
        <v>234</v>
      </c>
      <c r="Y54" s="17">
        <f t="shared" si="16"/>
        <v>234</v>
      </c>
      <c r="Z54" s="17">
        <f t="shared" si="16"/>
        <v>234</v>
      </c>
      <c r="AA54" s="18">
        <f t="shared" si="16"/>
        <v>234</v>
      </c>
    </row>
    <row r="55" spans="1:27" ht="15.75" customHeight="1">
      <c r="A55" s="226" t="s">
        <v>16</v>
      </c>
      <c r="B55" s="226"/>
      <c r="C55" s="12">
        <f aca="true" t="shared" si="17" ref="C55:AA55">C48-C54</f>
        <v>3406</v>
      </c>
      <c r="D55" s="19">
        <f t="shared" si="17"/>
        <v>-378</v>
      </c>
      <c r="E55" s="19">
        <f t="shared" si="17"/>
        <v>-124</v>
      </c>
      <c r="F55" s="19">
        <f t="shared" si="17"/>
        <v>-155</v>
      </c>
      <c r="G55" s="19">
        <f t="shared" si="17"/>
        <v>83</v>
      </c>
      <c r="H55" s="19">
        <f t="shared" si="17"/>
        <v>-57</v>
      </c>
      <c r="I55" s="19">
        <f t="shared" si="17"/>
        <v>-44</v>
      </c>
      <c r="J55" s="19">
        <f t="shared" si="17"/>
        <v>-45</v>
      </c>
      <c r="K55" s="19">
        <f t="shared" si="17"/>
        <v>-45</v>
      </c>
      <c r="L55" s="19">
        <f t="shared" si="17"/>
        <v>-25</v>
      </c>
      <c r="M55" s="19">
        <f t="shared" si="17"/>
        <v>-525</v>
      </c>
      <c r="N55" s="19">
        <f t="shared" si="17"/>
        <v>-225</v>
      </c>
      <c r="O55" s="19">
        <f t="shared" si="17"/>
        <v>-25</v>
      </c>
      <c r="P55" s="19">
        <f t="shared" si="17"/>
        <v>-25</v>
      </c>
      <c r="Q55" s="19">
        <f t="shared" si="17"/>
        <v>-23</v>
      </c>
      <c r="R55" s="19">
        <f t="shared" si="17"/>
        <v>-24</v>
      </c>
      <c r="S55" s="19">
        <f t="shared" si="17"/>
        <v>-24</v>
      </c>
      <c r="T55" s="19">
        <f t="shared" si="17"/>
        <v>-24</v>
      </c>
      <c r="U55" s="19">
        <f t="shared" si="17"/>
        <v>-24</v>
      </c>
      <c r="V55" s="19">
        <f t="shared" si="17"/>
        <v>-24</v>
      </c>
      <c r="W55" s="19">
        <f t="shared" si="17"/>
        <v>-14</v>
      </c>
      <c r="X55" s="19">
        <f t="shared" si="17"/>
        <v>-14</v>
      </c>
      <c r="Y55" s="19">
        <f t="shared" si="17"/>
        <v>-14</v>
      </c>
      <c r="Z55" s="19">
        <f t="shared" si="17"/>
        <v>-14</v>
      </c>
      <c r="AA55" s="20">
        <f t="shared" si="17"/>
        <v>-14</v>
      </c>
    </row>
    <row r="56" spans="1:27" ht="15.75" customHeight="1">
      <c r="A56" s="227" t="s">
        <v>17</v>
      </c>
      <c r="B56" s="227"/>
      <c r="C56" s="21">
        <f>C55</f>
        <v>3406</v>
      </c>
      <c r="D56" s="22">
        <f aca="true" t="shared" si="18" ref="D56:AA56">C56+D55</f>
        <v>3028</v>
      </c>
      <c r="E56" s="22">
        <f t="shared" si="18"/>
        <v>2904</v>
      </c>
      <c r="F56" s="22">
        <f t="shared" si="18"/>
        <v>2749</v>
      </c>
      <c r="G56" s="22">
        <f t="shared" si="18"/>
        <v>2832</v>
      </c>
      <c r="H56" s="22">
        <f t="shared" si="18"/>
        <v>2775</v>
      </c>
      <c r="I56" s="22">
        <f t="shared" si="18"/>
        <v>2731</v>
      </c>
      <c r="J56" s="22">
        <f t="shared" si="18"/>
        <v>2686</v>
      </c>
      <c r="K56" s="22">
        <f t="shared" si="18"/>
        <v>2641</v>
      </c>
      <c r="L56" s="22">
        <f t="shared" si="18"/>
        <v>2616</v>
      </c>
      <c r="M56" s="22">
        <f t="shared" si="18"/>
        <v>2091</v>
      </c>
      <c r="N56" s="22">
        <f t="shared" si="18"/>
        <v>1866</v>
      </c>
      <c r="O56" s="22">
        <f t="shared" si="18"/>
        <v>1841</v>
      </c>
      <c r="P56" s="22">
        <f t="shared" si="18"/>
        <v>1816</v>
      </c>
      <c r="Q56" s="22">
        <f t="shared" si="18"/>
        <v>1793</v>
      </c>
      <c r="R56" s="22">
        <f t="shared" si="18"/>
        <v>1769</v>
      </c>
      <c r="S56" s="22">
        <f t="shared" si="18"/>
        <v>1745</v>
      </c>
      <c r="T56" s="22">
        <f t="shared" si="18"/>
        <v>1721</v>
      </c>
      <c r="U56" s="22">
        <f t="shared" si="18"/>
        <v>1697</v>
      </c>
      <c r="V56" s="22">
        <f t="shared" si="18"/>
        <v>1673</v>
      </c>
      <c r="W56" s="22">
        <f t="shared" si="18"/>
        <v>1659</v>
      </c>
      <c r="X56" s="22">
        <f t="shared" si="18"/>
        <v>1645</v>
      </c>
      <c r="Y56" s="22">
        <f t="shared" si="18"/>
        <v>1631</v>
      </c>
      <c r="Z56" s="22">
        <f t="shared" si="18"/>
        <v>1617</v>
      </c>
      <c r="AA56" s="23">
        <f t="shared" si="18"/>
        <v>1603</v>
      </c>
    </row>
    <row r="57" ht="9" customHeight="1"/>
    <row r="58" ht="15" customHeight="1">
      <c r="A58" t="s">
        <v>158</v>
      </c>
    </row>
  </sheetData>
  <sheetProtection/>
  <mergeCells count="20">
    <mergeCell ref="A2:B2"/>
    <mergeCell ref="A3:A5"/>
    <mergeCell ref="A6:B6"/>
    <mergeCell ref="A7:A11"/>
    <mergeCell ref="A12:A17"/>
    <mergeCell ref="A18:B18"/>
    <mergeCell ref="A19:B19"/>
    <mergeCell ref="A22:B22"/>
    <mergeCell ref="A23:A25"/>
    <mergeCell ref="A26:B26"/>
    <mergeCell ref="A27:A31"/>
    <mergeCell ref="A32:A37"/>
    <mergeCell ref="A55:B55"/>
    <mergeCell ref="A56:B56"/>
    <mergeCell ref="A38:B38"/>
    <mergeCell ref="A39:B39"/>
    <mergeCell ref="A42:B42"/>
    <mergeCell ref="A44:B44"/>
    <mergeCell ref="A45:A48"/>
    <mergeCell ref="A49:A54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86" r:id="rId1"/>
  <headerFooter alignWithMargins="0">
    <oddHeader>&amp;C&amp;"ＭＳ Ｐゴシック,太字"&amp;16キャッシュフロー表（改善例等）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4">
      <selection activeCell="A1" sqref="A1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spans="1:27" ht="15.75" customHeight="1">
      <c r="A1" s="52" t="s">
        <v>35</v>
      </c>
      <c r="AA1" s="56" t="s">
        <v>27</v>
      </c>
    </row>
    <row r="2" spans="1:27" ht="15.75" customHeight="1">
      <c r="A2" s="223" t="s">
        <v>18</v>
      </c>
      <c r="B2" s="223"/>
      <c r="C2" s="13">
        <f>'キャッシュフロー表'!C2</f>
        <v>2024</v>
      </c>
      <c r="D2" s="14">
        <f>'キャッシュフロー表'!D2</f>
        <v>2025</v>
      </c>
      <c r="E2" s="14">
        <f>'キャッシュフロー表'!E2</f>
        <v>2026</v>
      </c>
      <c r="F2" s="14">
        <f>'キャッシュフロー表'!F2</f>
        <v>2027</v>
      </c>
      <c r="G2" s="14">
        <f>'キャッシュフロー表'!G2</f>
        <v>2028</v>
      </c>
      <c r="H2" s="14">
        <f>'キャッシュフロー表'!H2</f>
        <v>2029</v>
      </c>
      <c r="I2" s="14">
        <f>'キャッシュフロー表'!I2</f>
        <v>2030</v>
      </c>
      <c r="J2" s="14">
        <f>'キャッシュフロー表'!J2</f>
        <v>2031</v>
      </c>
      <c r="K2" s="14">
        <f>'キャッシュフロー表'!K2</f>
        <v>2032</v>
      </c>
      <c r="L2" s="14">
        <f>'キャッシュフロー表'!L2</f>
        <v>2033</v>
      </c>
      <c r="M2" s="14">
        <f>'キャッシュフロー表'!M2</f>
        <v>2034</v>
      </c>
      <c r="N2" s="14">
        <f>'キャッシュフロー表'!N2</f>
        <v>2035</v>
      </c>
      <c r="O2" s="14">
        <f>'キャッシュフロー表'!O2</f>
        <v>2036</v>
      </c>
      <c r="P2" s="14">
        <f>'キャッシュフロー表'!P2</f>
        <v>2037</v>
      </c>
      <c r="Q2" s="14">
        <f>'キャッシュフロー表'!Q2</f>
        <v>2038</v>
      </c>
      <c r="R2" s="14">
        <f>'キャッシュフロー表'!R2</f>
        <v>2039</v>
      </c>
      <c r="S2" s="14">
        <f>'キャッシュフロー表'!S2</f>
        <v>2040</v>
      </c>
      <c r="T2" s="14">
        <f>'キャッシュフロー表'!T2</f>
        <v>2041</v>
      </c>
      <c r="U2" s="14">
        <f>'キャッシュフロー表'!U2</f>
        <v>2042</v>
      </c>
      <c r="V2" s="14">
        <f>'キャッシュフロー表'!V2</f>
        <v>2043</v>
      </c>
      <c r="W2" s="14">
        <f>'キャッシュフロー表'!W2</f>
        <v>2044</v>
      </c>
      <c r="X2" s="14">
        <f>'キャッシュフロー表'!X2</f>
        <v>2045</v>
      </c>
      <c r="Y2" s="14">
        <f>'キャッシュフロー表'!Y2</f>
        <v>2046</v>
      </c>
      <c r="Z2" s="14">
        <f>'キャッシュフロー表'!Z2</f>
        <v>2047</v>
      </c>
      <c r="AA2" s="48">
        <f>'キャッシュフロー表'!AA2</f>
        <v>2048</v>
      </c>
    </row>
    <row r="3" spans="1:27" ht="15.75" customHeight="1">
      <c r="A3" s="239" t="s">
        <v>29</v>
      </c>
      <c r="B3" s="2" t="s">
        <v>0</v>
      </c>
      <c r="C3" s="5">
        <v>61</v>
      </c>
      <c r="D3" s="6">
        <v>62</v>
      </c>
      <c r="E3" s="6">
        <v>63</v>
      </c>
      <c r="F3" s="6">
        <v>64</v>
      </c>
      <c r="G3" s="6">
        <v>65</v>
      </c>
      <c r="H3" s="6">
        <v>66</v>
      </c>
      <c r="I3" s="6">
        <v>67</v>
      </c>
      <c r="J3" s="6">
        <v>68</v>
      </c>
      <c r="K3" s="6">
        <v>69</v>
      </c>
      <c r="L3" s="6">
        <v>70</v>
      </c>
      <c r="M3" s="6">
        <v>71</v>
      </c>
      <c r="N3" s="6">
        <v>72</v>
      </c>
      <c r="O3" s="6">
        <v>73</v>
      </c>
      <c r="P3" s="6">
        <v>74</v>
      </c>
      <c r="Q3" s="6">
        <v>75</v>
      </c>
      <c r="R3" s="6">
        <v>76</v>
      </c>
      <c r="S3" s="6">
        <v>77</v>
      </c>
      <c r="T3" s="6">
        <v>78</v>
      </c>
      <c r="U3" s="6">
        <v>79</v>
      </c>
      <c r="V3" s="6">
        <v>80</v>
      </c>
      <c r="W3" s="6">
        <v>81</v>
      </c>
      <c r="X3" s="6">
        <v>82</v>
      </c>
      <c r="Y3" s="6">
        <v>83</v>
      </c>
      <c r="Z3" s="6">
        <v>84</v>
      </c>
      <c r="AA3" s="7">
        <v>85</v>
      </c>
    </row>
    <row r="4" spans="1:27" ht="15.75" customHeight="1">
      <c r="A4" s="225"/>
      <c r="B4" s="2" t="s">
        <v>1</v>
      </c>
      <c r="C4" s="5">
        <v>61</v>
      </c>
      <c r="D4" s="6">
        <v>62</v>
      </c>
      <c r="E4" s="6">
        <v>63</v>
      </c>
      <c r="F4" s="6">
        <v>64</v>
      </c>
      <c r="G4" s="6">
        <v>65</v>
      </c>
      <c r="H4" s="6">
        <v>66</v>
      </c>
      <c r="I4" s="6">
        <v>67</v>
      </c>
      <c r="J4" s="6">
        <v>68</v>
      </c>
      <c r="K4" s="6">
        <v>69</v>
      </c>
      <c r="L4" s="6">
        <v>70</v>
      </c>
      <c r="M4" s="6">
        <v>71</v>
      </c>
      <c r="N4" s="6">
        <v>72</v>
      </c>
      <c r="O4" s="6">
        <v>73</v>
      </c>
      <c r="P4" s="6">
        <v>74</v>
      </c>
      <c r="Q4" s="6">
        <v>75</v>
      </c>
      <c r="R4" s="6">
        <v>76</v>
      </c>
      <c r="S4" s="6">
        <v>77</v>
      </c>
      <c r="T4" s="6">
        <v>78</v>
      </c>
      <c r="U4" s="6">
        <v>79</v>
      </c>
      <c r="V4" s="6">
        <v>80</v>
      </c>
      <c r="W4" s="6">
        <v>81</v>
      </c>
      <c r="X4" s="6">
        <v>82</v>
      </c>
      <c r="Y4" s="6">
        <v>83</v>
      </c>
      <c r="Z4" s="6">
        <v>84</v>
      </c>
      <c r="AA4" s="7">
        <v>85</v>
      </c>
    </row>
    <row r="5" spans="1:27" ht="15.75" customHeight="1">
      <c r="A5" s="225"/>
      <c r="B5" s="2" t="s">
        <v>2</v>
      </c>
      <c r="C5" s="5">
        <v>28</v>
      </c>
      <c r="D5" s="6">
        <v>29</v>
      </c>
      <c r="E5" s="6">
        <v>30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s="218" customFormat="1" ht="15.75" customHeight="1">
      <c r="A6" s="223" t="s">
        <v>21</v>
      </c>
      <c r="B6" s="223"/>
      <c r="C6" s="53"/>
      <c r="D6" s="54" t="s">
        <v>5</v>
      </c>
      <c r="E6" s="54" t="s">
        <v>4</v>
      </c>
      <c r="F6" s="54" t="s">
        <v>3</v>
      </c>
      <c r="G6" s="54"/>
      <c r="H6" s="54"/>
      <c r="I6" s="54"/>
      <c r="J6" s="54"/>
      <c r="K6" s="54"/>
      <c r="L6" s="54"/>
      <c r="M6" s="54" t="s">
        <v>25</v>
      </c>
      <c r="N6" s="54" t="s">
        <v>5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1:28" ht="15.75" customHeight="1">
      <c r="A7" s="225" t="s">
        <v>30</v>
      </c>
      <c r="B7" s="1" t="s">
        <v>7</v>
      </c>
      <c r="C7" s="3">
        <f>IF('キャッシュフロー表'!C7="","",'キャッシュフロー表'!C7)</f>
      </c>
      <c r="D7" s="3">
        <f>IF('キャッシュフロー表'!D7="","",'キャッシュフロー表'!D7)</f>
      </c>
      <c r="E7" s="3">
        <f>IF('キャッシュフロー表'!E7="","",'キャッシュフロー表'!E7)</f>
      </c>
      <c r="F7" s="3"/>
      <c r="G7" s="3">
        <f>IF('キャッシュフロー表'!G7="","",'キャッシュフロー表'!G7)</f>
        <v>220</v>
      </c>
      <c r="H7" s="3">
        <f>IF('キャッシュフロー表'!H7="","",'キャッシュフロー表'!H7)</f>
        <v>220</v>
      </c>
      <c r="I7" s="3">
        <f>IF('キャッシュフロー表'!I7="","",'キャッシュフロー表'!I7)</f>
        <v>220</v>
      </c>
      <c r="J7" s="3">
        <f>IF('キャッシュフロー表'!J7="","",'キャッシュフロー表'!J7)</f>
        <v>220</v>
      </c>
      <c r="K7" s="3">
        <f>IF('キャッシュフロー表'!K7="","",'キャッシュフロー表'!K7)</f>
        <v>220</v>
      </c>
      <c r="L7" s="3">
        <f>IF('キャッシュフロー表'!L7="","",'キャッシュフロー表'!L7)</f>
        <v>220</v>
      </c>
      <c r="M7" s="3">
        <f>IF('キャッシュフロー表'!M7="","",'キャッシュフロー表'!M7)</f>
        <v>220</v>
      </c>
      <c r="N7" s="3">
        <f>IF('キャッシュフロー表'!N7="","",'キャッシュフロー表'!N7)</f>
        <v>220</v>
      </c>
      <c r="O7" s="3">
        <f>IF('キャッシュフロー表'!O7="","",'キャッシュフロー表'!O7)</f>
        <v>220</v>
      </c>
      <c r="P7" s="3">
        <f>IF('キャッシュフロー表'!P7="","",'キャッシュフロー表'!P7)</f>
        <v>220</v>
      </c>
      <c r="Q7" s="3">
        <f>IF('キャッシュフロー表'!Q7="","",'キャッシュフロー表'!Q7)</f>
        <v>220</v>
      </c>
      <c r="R7" s="3">
        <f>IF('キャッシュフロー表'!R7="","",'キャッシュフロー表'!R7)</f>
        <v>220</v>
      </c>
      <c r="S7" s="3">
        <f>IF('キャッシュフロー表'!S7="","",'キャッシュフロー表'!S7)</f>
        <v>220</v>
      </c>
      <c r="T7" s="3">
        <f>IF('キャッシュフロー表'!T7="","",'キャッシュフロー表'!T7)</f>
        <v>220</v>
      </c>
      <c r="U7" s="3">
        <f>IF('キャッシュフロー表'!U7="","",'キャッシュフロー表'!U7)</f>
        <v>220</v>
      </c>
      <c r="V7" s="3">
        <f>IF('キャッシュフロー表'!V7="","",'キャッシュフロー表'!V7)</f>
        <v>220</v>
      </c>
      <c r="W7" s="3">
        <f>IF('キャッシュフロー表'!W7="","",'キャッシュフロー表'!W7)</f>
        <v>220</v>
      </c>
      <c r="X7" s="3">
        <f>IF('キャッシュフロー表'!X7="","",'キャッシュフロー表'!X7)</f>
        <v>220</v>
      </c>
      <c r="Y7" s="3">
        <f>IF('キャッシュフロー表'!Y7="","",'キャッシュフロー表'!Y7)</f>
        <v>220</v>
      </c>
      <c r="Z7" s="3">
        <f>IF('キャッシュフロー表'!Z7="","",'キャッシュフロー表'!Z7)</f>
        <v>220</v>
      </c>
      <c r="AA7" s="4">
        <f>IF('キャッシュフロー表'!AA7="","",'キャッシュフロー表'!AA7)</f>
        <v>220</v>
      </c>
      <c r="AB7" s="6"/>
    </row>
    <row r="8" spans="1:28" ht="15.75" customHeight="1">
      <c r="A8" s="225"/>
      <c r="B8" s="2" t="s">
        <v>8</v>
      </c>
      <c r="C8" s="6">
        <f>IF('キャッシュフロー表'!C8="","",'キャッシュフロー表'!C8)</f>
      </c>
      <c r="D8" s="6">
        <f>IF('キャッシュフロー表'!D8="","",'キャッシュフロー表'!D8)</f>
      </c>
      <c r="E8" s="6">
        <f>IF('キャッシュフロー表'!E8="","",'キャッシュフロー表'!E8)</f>
      </c>
      <c r="F8" s="6">
        <f>IF('キャッシュフロー表'!F8="","",'キャッシュフロー表'!F8)</f>
      </c>
      <c r="G8" s="6">
        <f>IF('キャッシュフロー表'!G8="","",'キャッシュフロー表'!G8)</f>
        <v>78</v>
      </c>
      <c r="H8" s="6">
        <f>IF('キャッシュフロー表'!H8="","",'キャッシュフロー表'!H8)</f>
        <v>78</v>
      </c>
      <c r="I8" s="6">
        <f>IF('キャッシュフロー表'!I8="","",'キャッシュフロー表'!I8)</f>
        <v>78</v>
      </c>
      <c r="J8" s="6">
        <f>IF('キャッシュフロー表'!J8="","",'キャッシュフロー表'!J8)</f>
        <v>78</v>
      </c>
      <c r="K8" s="6">
        <f>IF('キャッシュフロー表'!K8="","",'キャッシュフロー表'!K8)</f>
        <v>78</v>
      </c>
      <c r="L8" s="6">
        <f>IF('キャッシュフロー表'!L8="","",'キャッシュフロー表'!L8)</f>
        <v>78</v>
      </c>
      <c r="M8" s="6">
        <f>IF('キャッシュフロー表'!M8="","",'キャッシュフロー表'!M8)</f>
        <v>78</v>
      </c>
      <c r="N8" s="6">
        <f>IF('キャッシュフロー表'!N8="","",'キャッシュフロー表'!N8)</f>
        <v>78</v>
      </c>
      <c r="O8" s="6">
        <f>IF('キャッシュフロー表'!O8="","",'キャッシュフロー表'!O8)</f>
        <v>78</v>
      </c>
      <c r="P8" s="6">
        <f>IF('キャッシュフロー表'!P8="","",'キャッシュフロー表'!P8)</f>
        <v>78</v>
      </c>
      <c r="Q8" s="6">
        <f>IF('キャッシュフロー表'!Q8="","",'キャッシュフロー表'!Q8)</f>
        <v>78</v>
      </c>
      <c r="R8" s="6">
        <f>IF('キャッシュフロー表'!R8="","",'キャッシュフロー表'!R8)</f>
        <v>78</v>
      </c>
      <c r="S8" s="6">
        <f>IF('キャッシュフロー表'!S8="","",'キャッシュフロー表'!S8)</f>
        <v>78</v>
      </c>
      <c r="T8" s="6">
        <f>IF('キャッシュフロー表'!T8="","",'キャッシュフロー表'!T8)</f>
        <v>78</v>
      </c>
      <c r="U8" s="6">
        <f>IF('キャッシュフロー表'!U8="","",'キャッシュフロー表'!U8)</f>
        <v>78</v>
      </c>
      <c r="V8" s="6">
        <f>IF('キャッシュフロー表'!V8="","",'キャッシュフロー表'!V8)</f>
        <v>78</v>
      </c>
      <c r="W8" s="6">
        <f>IF('キャッシュフロー表'!W8="","",'キャッシュフロー表'!W8)</f>
        <v>78</v>
      </c>
      <c r="X8" s="6">
        <f>IF('キャッシュフロー表'!X8="","",'キャッシュフロー表'!X8)</f>
        <v>78</v>
      </c>
      <c r="Y8" s="6">
        <f>IF('キャッシュフロー表'!Y8="","",'キャッシュフロー表'!Y8)</f>
        <v>78</v>
      </c>
      <c r="Z8" s="6">
        <f>IF('キャッシュフロー表'!Z8="","",'キャッシュフロー表'!Z8)</f>
        <v>78</v>
      </c>
      <c r="AA8" s="7">
        <f>IF('キャッシュフロー表'!AA8="","",'キャッシュフロー表'!AA8)</f>
        <v>78</v>
      </c>
      <c r="AB8" s="6"/>
    </row>
    <row r="9" spans="1:27" ht="15.75" customHeight="1">
      <c r="A9" s="225"/>
      <c r="B9" s="2" t="s">
        <v>19</v>
      </c>
      <c r="C9" s="6">
        <v>450</v>
      </c>
      <c r="D9" s="47">
        <v>400</v>
      </c>
      <c r="E9" s="47">
        <v>400</v>
      </c>
      <c r="F9" s="47">
        <v>400</v>
      </c>
      <c r="G9" s="47">
        <v>400</v>
      </c>
      <c r="H9" s="6">
        <f>IF('キャッシュフロー表'!H9="","",'キャッシュフロー表'!H9)</f>
      </c>
      <c r="I9" s="6">
        <f>IF('キャッシュフロー表'!I9="","",'キャッシュフロー表'!I9)</f>
      </c>
      <c r="J9" s="6">
        <f>IF('キャッシュフロー表'!J9="","",'キャッシュフロー表'!J9)</f>
      </c>
      <c r="K9" s="6">
        <f>IF('キャッシュフロー表'!K9="","",'キャッシュフロー表'!K9)</f>
      </c>
      <c r="L9" s="6">
        <f>IF('キャッシュフロー表'!L9="","",'キャッシュフロー表'!L9)</f>
      </c>
      <c r="M9" s="6">
        <f>IF('キャッシュフロー表'!M9="","",'キャッシュフロー表'!M9)</f>
      </c>
      <c r="N9" s="6">
        <f>IF('キャッシュフロー表'!N9="","",'キャッシュフロー表'!N9)</f>
      </c>
      <c r="O9" s="6">
        <f>IF('キャッシュフロー表'!O9="","",'キャッシュフロー表'!O9)</f>
      </c>
      <c r="P9" s="6">
        <f>IF('キャッシュフロー表'!P9="","",'キャッシュフロー表'!P9)</f>
      </c>
      <c r="Q9" s="6">
        <f>IF('キャッシュフロー表'!Q9="","",'キャッシュフロー表'!Q9)</f>
      </c>
      <c r="R9" s="6">
        <f>IF('キャッシュフロー表'!R9="","",'キャッシュフロー表'!R9)</f>
      </c>
      <c r="S9" s="6">
        <f>IF('キャッシュフロー表'!S9="","",'キャッシュフロー表'!S9)</f>
      </c>
      <c r="T9" s="6">
        <f>IF('キャッシュフロー表'!T9="","",'キャッシュフロー表'!T9)</f>
      </c>
      <c r="U9" s="6">
        <f>IF('キャッシュフロー表'!U9="","",'キャッシュフロー表'!U9)</f>
      </c>
      <c r="V9" s="6">
        <f>IF('キャッシュフロー表'!V9="","",'キャッシュフロー表'!V9)</f>
      </c>
      <c r="W9" s="6">
        <f>IF('キャッシュフロー表'!W9="","",'キャッシュフロー表'!W9)</f>
      </c>
      <c r="X9" s="6">
        <f>IF('キャッシュフロー表'!X9="","",'キャッシュフロー表'!X9)</f>
      </c>
      <c r="Y9" s="6">
        <f>IF('キャッシュフロー表'!Y9="","",'キャッシュフロー表'!Y9)</f>
      </c>
      <c r="Z9" s="6">
        <f>IF('キャッシュフロー表'!Z9="","",'キャッシュフロー表'!Z9)</f>
      </c>
      <c r="AA9" s="7">
        <f>IF('キャッシュフロー表'!AA9="","",'キャッシュフロー表'!AA9)</f>
      </c>
    </row>
    <row r="10" spans="1:27" ht="15.75" customHeight="1">
      <c r="A10" s="225"/>
      <c r="B10" s="2" t="s">
        <v>9</v>
      </c>
      <c r="C10" s="8">
        <f>IF('キャッシュフロー表'!C10="","",'キャッシュフロー表'!C10)</f>
        <v>3500</v>
      </c>
      <c r="D10" s="6">
        <f>IF('キャッシュフロー表'!D10="","",'キャッシュフロー表'!D10)</f>
      </c>
      <c r="E10" s="6">
        <f>IF('キャッシュフロー表'!E10="","",'キャッシュフロー表'!E10)</f>
      </c>
      <c r="F10" s="6">
        <f>IF('キャッシュフロー表'!F10="","",'キャッシュフロー表'!F10)</f>
      </c>
      <c r="G10" s="6">
        <f>IF('キャッシュフロー表'!G10="","",'キャッシュフロー表'!G10)</f>
      </c>
      <c r="H10" s="6">
        <f>IF('キャッシュフロー表'!H10="","",'キャッシュフロー表'!H10)</f>
      </c>
      <c r="I10" s="6">
        <f>IF('キャッシュフロー表'!I10="","",'キャッシュフロー表'!I10)</f>
      </c>
      <c r="J10" s="6">
        <f>IF('キャッシュフロー表'!J10="","",'キャッシュフロー表'!J10)</f>
      </c>
      <c r="K10" s="6">
        <f>IF('キャッシュフロー表'!K10="","",'キャッシュフロー表'!K10)</f>
      </c>
      <c r="L10" s="6">
        <f>IF('キャッシュフロー表'!L10="","",'キャッシュフロー表'!L10)</f>
      </c>
      <c r="M10" s="6">
        <f>IF('キャッシュフロー表'!M10="","",'キャッシュフロー表'!M10)</f>
      </c>
      <c r="N10" s="6">
        <f>IF('キャッシュフロー表'!N10="","",'キャッシュフロー表'!N10)</f>
      </c>
      <c r="O10" s="6">
        <f>IF('キャッシュフロー表'!O10="","",'キャッシュフロー表'!O10)</f>
      </c>
      <c r="P10" s="6">
        <f>IF('キャッシュフロー表'!P10="","",'キャッシュフロー表'!P10)</f>
      </c>
      <c r="Q10" s="6">
        <f>IF('キャッシュフロー表'!Q10="","",'キャッシュフロー表'!Q10)</f>
      </c>
      <c r="R10" s="6">
        <f>IF('キャッシュフロー表'!R10="","",'キャッシュフロー表'!R10)</f>
      </c>
      <c r="S10" s="6">
        <f>IF('キャッシュフロー表'!S10="","",'キャッシュフロー表'!S10)</f>
      </c>
      <c r="T10" s="6">
        <f>IF('キャッシュフロー表'!T10="","",'キャッシュフロー表'!T10)</f>
      </c>
      <c r="U10" s="6">
        <f>IF('キャッシュフロー表'!U10="","",'キャッシュフロー表'!U10)</f>
      </c>
      <c r="V10" s="6">
        <f>IF('キャッシュフロー表'!V10="","",'キャッシュフロー表'!V10)</f>
      </c>
      <c r="W10" s="6">
        <f>IF('キャッシュフロー表'!W10="","",'キャッシュフロー表'!W10)</f>
      </c>
      <c r="X10" s="6">
        <f>IF('キャッシュフロー表'!X10="","",'キャッシュフロー表'!X10)</f>
      </c>
      <c r="Y10" s="6">
        <f>IF('キャッシュフロー表'!Y10="","",'キャッシュフロー表'!Y10)</f>
      </c>
      <c r="Z10" s="6">
        <f>IF('キャッシュフロー表'!Z10="","",'キャッシュフロー表'!Z10)</f>
      </c>
      <c r="AA10" s="7">
        <f>IF('キャッシュフロー表'!AA10="","",'キャッシュフロー表'!AA10)</f>
      </c>
    </row>
    <row r="11" spans="1:27" ht="15.75" customHeight="1">
      <c r="A11" s="225"/>
      <c r="B11" s="11" t="s">
        <v>10</v>
      </c>
      <c r="C11" s="15">
        <f>SUM(C7:C10)</f>
        <v>3950</v>
      </c>
      <c r="D11" s="15">
        <f aca="true" t="shared" si="0" ref="D11:AA11">SUM(D7:D10)</f>
        <v>400</v>
      </c>
      <c r="E11" s="15">
        <f t="shared" si="0"/>
        <v>400</v>
      </c>
      <c r="F11" s="15">
        <f t="shared" si="0"/>
        <v>400</v>
      </c>
      <c r="G11" s="15">
        <f t="shared" si="0"/>
        <v>698</v>
      </c>
      <c r="H11" s="15">
        <f t="shared" si="0"/>
        <v>298</v>
      </c>
      <c r="I11" s="15">
        <f t="shared" si="0"/>
        <v>298</v>
      </c>
      <c r="J11" s="15">
        <f t="shared" si="0"/>
        <v>298</v>
      </c>
      <c r="K11" s="15">
        <f t="shared" si="0"/>
        <v>298</v>
      </c>
      <c r="L11" s="15">
        <f t="shared" si="0"/>
        <v>298</v>
      </c>
      <c r="M11" s="15">
        <f t="shared" si="0"/>
        <v>298</v>
      </c>
      <c r="N11" s="15">
        <f t="shared" si="0"/>
        <v>298</v>
      </c>
      <c r="O11" s="15">
        <f t="shared" si="0"/>
        <v>298</v>
      </c>
      <c r="P11" s="15">
        <f t="shared" si="0"/>
        <v>298</v>
      </c>
      <c r="Q11" s="15">
        <f t="shared" si="0"/>
        <v>298</v>
      </c>
      <c r="R11" s="15">
        <f t="shared" si="0"/>
        <v>298</v>
      </c>
      <c r="S11" s="15">
        <f t="shared" si="0"/>
        <v>298</v>
      </c>
      <c r="T11" s="15">
        <f t="shared" si="0"/>
        <v>298</v>
      </c>
      <c r="U11" s="15">
        <f t="shared" si="0"/>
        <v>298</v>
      </c>
      <c r="V11" s="15">
        <f t="shared" si="0"/>
        <v>298</v>
      </c>
      <c r="W11" s="15">
        <f t="shared" si="0"/>
        <v>298</v>
      </c>
      <c r="X11" s="15">
        <f t="shared" si="0"/>
        <v>298</v>
      </c>
      <c r="Y11" s="15">
        <f t="shared" si="0"/>
        <v>298</v>
      </c>
      <c r="Z11" s="15">
        <f t="shared" si="0"/>
        <v>298</v>
      </c>
      <c r="AA11" s="16">
        <f t="shared" si="0"/>
        <v>298</v>
      </c>
    </row>
    <row r="12" spans="1:27" ht="15.75" customHeight="1">
      <c r="A12" s="225" t="s">
        <v>31</v>
      </c>
      <c r="B12" s="2" t="s">
        <v>11</v>
      </c>
      <c r="C12" s="6">
        <f>IF('キャッシュフロー表'!C12="","",'キャッシュフロー表'!C12)</f>
        <v>360</v>
      </c>
      <c r="D12" s="6">
        <f>IF('キャッシュフロー表'!D12="","",'キャッシュフロー表'!D12)</f>
        <v>360</v>
      </c>
      <c r="E12" s="6">
        <f>IF('キャッシュフロー表'!E12="","",'キャッシュフロー表'!E12)</f>
        <v>360</v>
      </c>
      <c r="F12" s="6">
        <f>IF('キャッシュフロー表'!F12="","",'キャッシュフロー表'!F12)</f>
        <v>240</v>
      </c>
      <c r="G12" s="6">
        <f>IF('キャッシュフロー表'!G12="","",'キャッシュフロー表'!G12)</f>
        <v>240</v>
      </c>
      <c r="H12" s="6">
        <f>IF('キャッシュフロー表'!H12="","",'キャッシュフロー表'!H12)</f>
        <v>240</v>
      </c>
      <c r="I12" s="6">
        <f>IF('キャッシュフロー表'!I12="","",'キャッシュフロー表'!I12)</f>
        <v>240</v>
      </c>
      <c r="J12" s="6">
        <f>IF('キャッシュフロー表'!J12="","",'キャッシュフロー表'!J12)</f>
        <v>240</v>
      </c>
      <c r="K12" s="6">
        <f>IF('キャッシュフロー表'!K12="","",'キャッシュフロー表'!K12)</f>
        <v>240</v>
      </c>
      <c r="L12" s="6">
        <f>IF('キャッシュフロー表'!L12="","",'キャッシュフロー表'!L12)</f>
        <v>240</v>
      </c>
      <c r="M12" s="6">
        <f>IF('キャッシュフロー表'!M12="","",'キャッシュフロー表'!M12)</f>
        <v>240</v>
      </c>
      <c r="N12" s="6">
        <f>IF('キャッシュフロー表'!N12="","",'キャッシュフロー表'!N12)</f>
        <v>240</v>
      </c>
      <c r="O12" s="6">
        <f>IF('キャッシュフロー表'!O12="","",'キャッシュフロー表'!O12)</f>
        <v>240</v>
      </c>
      <c r="P12" s="6">
        <f>IF('キャッシュフロー表'!P12="","",'キャッシュフロー表'!P12)</f>
        <v>240</v>
      </c>
      <c r="Q12" s="6">
        <f>IF('キャッシュフロー表'!Q12="","",'キャッシュフロー表'!Q12)</f>
        <v>240</v>
      </c>
      <c r="R12" s="6">
        <f>IF('キャッシュフロー表'!R12="","",'キャッシュフロー表'!R12)</f>
        <v>240</v>
      </c>
      <c r="S12" s="6">
        <f>IF('キャッシュフロー表'!S12="","",'キャッシュフロー表'!S12)</f>
        <v>240</v>
      </c>
      <c r="T12" s="6">
        <f>IF('キャッシュフロー表'!T12="","",'キャッシュフロー表'!T12)</f>
        <v>240</v>
      </c>
      <c r="U12" s="6">
        <f>IF('キャッシュフロー表'!U12="","",'キャッシュフロー表'!U12)</f>
        <v>240</v>
      </c>
      <c r="V12" s="6">
        <f>IF('キャッシュフロー表'!V12="","",'キャッシュフロー表'!V12)</f>
        <v>240</v>
      </c>
      <c r="W12" s="6">
        <f>IF('キャッシュフロー表'!W12="","",'キャッシュフロー表'!W12)</f>
        <v>240</v>
      </c>
      <c r="X12" s="6">
        <f>IF('キャッシュフロー表'!X12="","",'キャッシュフロー表'!X12)</f>
        <v>240</v>
      </c>
      <c r="Y12" s="6">
        <f>IF('キャッシュフロー表'!Y12="","",'キャッシュフロー表'!Y12)</f>
        <v>240</v>
      </c>
      <c r="Z12" s="6">
        <f>IF('キャッシュフロー表'!Z12="","",'キャッシュフロー表'!Z12)</f>
        <v>240</v>
      </c>
      <c r="AA12" s="7">
        <f>IF('キャッシュフロー表'!AA12="","",'キャッシュフロー表'!AA12)</f>
        <v>240</v>
      </c>
    </row>
    <row r="13" spans="1:28" ht="15.75" customHeight="1">
      <c r="A13" s="225"/>
      <c r="B13" s="2" t="s">
        <v>13</v>
      </c>
      <c r="C13" s="6">
        <v>68</v>
      </c>
      <c r="D13" s="6">
        <v>60</v>
      </c>
      <c r="E13" s="6">
        <v>60</v>
      </c>
      <c r="F13" s="6">
        <v>60</v>
      </c>
      <c r="G13" s="6">
        <v>60</v>
      </c>
      <c r="H13" s="6">
        <v>49</v>
      </c>
      <c r="I13" s="6">
        <v>44</v>
      </c>
      <c r="J13" s="6">
        <f>IF('キャッシュフロー表'!J13="","",'キャッシュフロー表'!J13)</f>
        <v>25</v>
      </c>
      <c r="K13" s="6">
        <f>IF('キャッシュフロー表'!K13="","",'キャッシュフロー表'!K13)</f>
        <v>25</v>
      </c>
      <c r="L13" s="6">
        <f>IF('キャッシュフロー表'!L13="","",'キャッシュフロー表'!L13)</f>
        <v>25</v>
      </c>
      <c r="M13" s="6">
        <f>IF('キャッシュフロー表'!M13="","",'キャッシュフロー表'!M13)</f>
        <v>25</v>
      </c>
      <c r="N13" s="6">
        <f>IF('キャッシュフロー表'!N13="","",'キャッシュフロー表'!N13)</f>
        <v>25</v>
      </c>
      <c r="O13" s="6">
        <f>IF('キャッシュフロー表'!O13="","",'キャッシュフロー表'!O13)</f>
        <v>25</v>
      </c>
      <c r="P13" s="6">
        <f>IF('キャッシュフロー表'!P13="","",'キャッシュフロー表'!P13)</f>
        <v>25</v>
      </c>
      <c r="Q13" s="6">
        <f>IF('キャッシュフロー表'!Q13="","",'キャッシュフロー表'!Q13)</f>
        <v>28</v>
      </c>
      <c r="R13" s="6">
        <f>IF('キャッシュフロー表'!R13="","",'キャッシュフロー表'!R13)</f>
        <v>28</v>
      </c>
      <c r="S13" s="6">
        <f>IF('キャッシュフロー表'!S13="","",'キャッシュフロー表'!S13)</f>
        <v>28</v>
      </c>
      <c r="T13" s="6">
        <f>IF('キャッシュフロー表'!T13="","",'キャッシュフロー表'!T13)</f>
        <v>28</v>
      </c>
      <c r="U13" s="6">
        <f>IF('キャッシュフロー表'!U13="","",'キャッシュフロー表'!U13)</f>
        <v>28</v>
      </c>
      <c r="V13" s="6">
        <f>IF('キャッシュフロー表'!V13="","",'キャッシュフロー表'!V13)</f>
        <v>28</v>
      </c>
      <c r="W13" s="6">
        <f>IF('キャッシュフロー表'!W13="","",'キャッシュフロー表'!W13)</f>
        <v>28</v>
      </c>
      <c r="X13" s="6">
        <f>IF('キャッシュフロー表'!X13="","",'キャッシュフロー表'!X13)</f>
        <v>28</v>
      </c>
      <c r="Y13" s="6">
        <f>IF('キャッシュフロー表'!Y13="","",'キャッシュフロー表'!Y13)</f>
        <v>28</v>
      </c>
      <c r="Z13" s="6">
        <f>IF('キャッシュフロー表'!Z13="","",'キャッシュフロー表'!Z13)</f>
        <v>28</v>
      </c>
      <c r="AA13" s="7">
        <f>IF('キャッシュフロー表'!AA13="","",'キャッシュフロー表'!AA13)</f>
        <v>28</v>
      </c>
      <c r="AB13" s="6"/>
    </row>
    <row r="14" spans="1:27" ht="15.75" customHeight="1">
      <c r="A14" s="225"/>
      <c r="B14" s="2" t="s">
        <v>12</v>
      </c>
      <c r="C14" s="6">
        <f>IF('キャッシュフロー表'!C14="","",'キャッシュフロー表'!C14)</f>
        <v>35</v>
      </c>
      <c r="D14" s="6">
        <f>IF('キャッシュフロー表'!D14="","",'キャッシュフロー表'!D14)</f>
        <v>35</v>
      </c>
      <c r="E14" s="6">
        <f>IF('キャッシュフロー表'!E14="","",'キャッシュフロー表'!E14)</f>
        <v>35</v>
      </c>
      <c r="F14" s="6">
        <f>IF('キャッシュフロー表'!F14="","",'キャッシュフロー表'!F14)</f>
        <v>35</v>
      </c>
      <c r="G14" s="6">
        <f>IF('キャッシュフロー表'!G14="","",'キャッシュフロー表'!G14)</f>
        <v>35</v>
      </c>
      <c r="H14" s="6">
        <f>IF('キャッシュフロー表'!H14="","",'キャッシュフロー表'!H14)</f>
        <v>35</v>
      </c>
      <c r="I14" s="6">
        <f>IF('キャッシュフロー表'!I14="","",'キャッシュフロー表'!I14)</f>
        <v>35</v>
      </c>
      <c r="J14" s="6">
        <f>IF('キャッシュフロー表'!J14="","",'キャッシュフロー表'!J14)</f>
        <v>35</v>
      </c>
      <c r="K14" s="6">
        <f>IF('キャッシュフロー表'!K14="","",'キャッシュフロー表'!K14)</f>
        <v>35</v>
      </c>
      <c r="L14" s="6">
        <f>IF('キャッシュフロー表'!L14="","",'キャッシュフロー表'!L14)</f>
        <v>35</v>
      </c>
      <c r="M14" s="6">
        <f>IF('キャッシュフロー表'!M14="","",'キャッシュフロー表'!M14)</f>
        <v>35</v>
      </c>
      <c r="N14" s="6">
        <f>IF('キャッシュフロー表'!N14="","",'キャッシュフロー表'!N14)</f>
        <v>35</v>
      </c>
      <c r="O14" s="6">
        <f>IF('キャッシュフロー表'!O14="","",'キャッシュフロー表'!O14)</f>
        <v>35</v>
      </c>
      <c r="P14" s="6">
        <f>IF('キャッシュフロー表'!P14="","",'キャッシュフロー表'!P14)</f>
        <v>35</v>
      </c>
      <c r="Q14" s="6">
        <f>IF('キャッシュフロー表'!Q14="","",'キャッシュフロー表'!Q14)</f>
        <v>35</v>
      </c>
      <c r="R14" s="6">
        <f>IF('キャッシュフロー表'!R14="","",'キャッシュフロー表'!R14)</f>
        <v>35</v>
      </c>
      <c r="S14" s="6">
        <f>IF('キャッシュフロー表'!S14="","",'キャッシュフロー表'!S14)</f>
        <v>35</v>
      </c>
      <c r="T14" s="6">
        <f>IF('キャッシュフロー表'!T14="","",'キャッシュフロー表'!T14)</f>
        <v>35</v>
      </c>
      <c r="U14" s="6">
        <f>IF('キャッシュフロー表'!U14="","",'キャッシュフロー表'!U14)</f>
        <v>35</v>
      </c>
      <c r="V14" s="6">
        <f>IF('キャッシュフロー表'!V14="","",'キャッシュフロー表'!V14)</f>
        <v>35</v>
      </c>
      <c r="W14" s="6">
        <f>IF('キャッシュフロー表'!W14="","",'キャッシュフロー表'!W14)</f>
        <v>10</v>
      </c>
      <c r="X14" s="6">
        <f>IF('キャッシュフロー表'!X14="","",'キャッシュフロー表'!X14)</f>
        <v>10</v>
      </c>
      <c r="Y14" s="6">
        <f>IF('キャッシュフロー表'!Y14="","",'キャッシュフロー表'!Y14)</f>
        <v>10</v>
      </c>
      <c r="Z14" s="6">
        <f>IF('キャッシュフロー表'!Z14="","",'キャッシュフロー表'!Z14)</f>
        <v>10</v>
      </c>
      <c r="AA14" s="7">
        <f>IF('キャッシュフロー表'!AA14="","",'キャッシュフロー表'!AA14)</f>
        <v>10</v>
      </c>
    </row>
    <row r="15" spans="1:28" ht="15.75" customHeight="1">
      <c r="A15" s="225"/>
      <c r="B15" s="2" t="s">
        <v>14</v>
      </c>
      <c r="C15" s="6">
        <v>85</v>
      </c>
      <c r="D15" s="6">
        <v>39</v>
      </c>
      <c r="E15" s="6">
        <v>34</v>
      </c>
      <c r="F15" s="6">
        <v>34</v>
      </c>
      <c r="G15" s="6">
        <v>41</v>
      </c>
      <c r="H15" s="6">
        <v>38</v>
      </c>
      <c r="I15" s="6">
        <f>IF('キャッシュフロー表'!I15="","",'キャッシュフロー表'!I15)</f>
        <v>9</v>
      </c>
      <c r="J15" s="6">
        <f>IF('キャッシュフロー表'!J15="","",'キャッシュフロー表'!J15)</f>
        <v>9</v>
      </c>
      <c r="K15" s="6">
        <f>IF('キャッシュフロー表'!K15="","",'キャッシュフロー表'!K15)</f>
        <v>9</v>
      </c>
      <c r="L15" s="6">
        <f>IF('キャッシュフロー表'!L15="","",'キャッシュフロー表'!L15)</f>
        <v>9</v>
      </c>
      <c r="M15" s="6">
        <f>IF('キャッシュフロー表'!M15="","",'キャッシュフロー表'!M15)</f>
        <v>9</v>
      </c>
      <c r="N15" s="6">
        <f>IF('キャッシュフロー表'!N15="","",'キャッシュフロー表'!N15)</f>
        <v>9</v>
      </c>
      <c r="O15" s="6">
        <f>IF('キャッシュフロー表'!O15="","",'キャッシュフロー表'!O15)</f>
        <v>9</v>
      </c>
      <c r="P15" s="6">
        <f>IF('キャッシュフロー表'!P15="","",'キャッシュフロー表'!P15)</f>
        <v>9</v>
      </c>
      <c r="Q15" s="6">
        <f>IF('キャッシュフロー表'!Q15="","",'キャッシュフロー表'!Q15)</f>
        <v>9</v>
      </c>
      <c r="R15" s="6">
        <f>IF('キャッシュフロー表'!R15="","",'キャッシュフロー表'!R15)</f>
        <v>9</v>
      </c>
      <c r="S15" s="6">
        <f>IF('キャッシュフロー表'!S15="","",'キャッシュフロー表'!S15)</f>
        <v>9</v>
      </c>
      <c r="T15" s="6">
        <f>IF('キャッシュフロー表'!T15="","",'キャッシュフロー表'!T15)</f>
        <v>9</v>
      </c>
      <c r="U15" s="6">
        <f>IF('キャッシュフロー表'!U15="","",'キャッシュフロー表'!U15)</f>
        <v>9</v>
      </c>
      <c r="V15" s="6">
        <f>IF('キャッシュフロー表'!V15="","",'キャッシュフロー表'!V15)</f>
        <v>9</v>
      </c>
      <c r="W15" s="6">
        <f>IF('キャッシュフロー表'!W15="","",'キャッシュフロー表'!W15)</f>
        <v>9</v>
      </c>
      <c r="X15" s="6">
        <f>IF('キャッシュフロー表'!X15="","",'キャッシュフロー表'!X15)</f>
        <v>9</v>
      </c>
      <c r="Y15" s="6">
        <f>IF('キャッシュフロー表'!Y15="","",'キャッシュフロー表'!Y15)</f>
        <v>9</v>
      </c>
      <c r="Z15" s="6">
        <f>IF('キャッシュフロー表'!Z15="","",'キャッシュフロー表'!Z15)</f>
        <v>9</v>
      </c>
      <c r="AA15" s="7">
        <f>IF('キャッシュフロー表'!AA15="","",'キャッシュフロー表'!AA15)</f>
        <v>9</v>
      </c>
      <c r="AB15" s="6"/>
    </row>
    <row r="16" spans="1:27" ht="15.75" customHeight="1">
      <c r="A16" s="225"/>
      <c r="B16" s="2" t="s">
        <v>26</v>
      </c>
      <c r="C16" s="6">
        <f>IF('キャッシュフロー表'!C16="","",'キャッシュフロー表'!C16)</f>
        <v>40</v>
      </c>
      <c r="D16" s="6">
        <f>IF('キャッシュフロー表'!D16="","",'キャッシュフロー表'!D16)</f>
        <v>240</v>
      </c>
      <c r="E16" s="6">
        <f>IF('キャッシュフロー表'!E16="","",'キャッシュフロー表'!E16)</f>
        <v>140</v>
      </c>
      <c r="F16" s="6">
        <f>IF('キャッシュフロー表'!F16="","",'キャッシュフロー表'!F16)</f>
        <v>90</v>
      </c>
      <c r="G16" s="6">
        <f>IF('キャッシュフロー表'!G16="","",'キャッシュフロー表'!G16)</f>
        <v>40</v>
      </c>
      <c r="H16" s="6">
        <f>IF('キャッシュフロー表'!H16="","",'キャッシュフロー表'!H16)</f>
        <v>40</v>
      </c>
      <c r="I16" s="6">
        <f>IF('キャッシュフロー表'!I16="","",'キャッシュフロー表'!I16)</f>
        <v>40</v>
      </c>
      <c r="J16" s="6">
        <f>IF('キャッシュフロー表'!J16="","",'キャッシュフロー表'!J16)</f>
        <v>40</v>
      </c>
      <c r="K16" s="6">
        <f>IF('キャッシュフロー表'!K16="","",'キャッシュフロー表'!K16)</f>
        <v>40</v>
      </c>
      <c r="L16" s="6">
        <f>IF('キャッシュフロー表'!L16="","",'キャッシュフロー表'!L16)</f>
        <v>20</v>
      </c>
      <c r="M16" s="6">
        <f>IF('キャッシュフロー表'!M16="","",'キャッシュフロー表'!M16)</f>
        <v>520</v>
      </c>
      <c r="N16" s="47">
        <f>IF('キャッシュフロー表'!N16="","",'キャッシュフロー表'!N16)</f>
        <v>220</v>
      </c>
      <c r="O16" s="6">
        <f>IF('キャッシュフロー表'!O16="","",'キャッシュフロー表'!O16)</f>
        <v>20</v>
      </c>
      <c r="P16" s="6">
        <f>IF('キャッシュフロー表'!P16="","",'キャッシュフロー表'!P16)</f>
        <v>20</v>
      </c>
      <c r="Q16" s="47">
        <f>IF('キャッシュフロー表'!Q16="","",'キャッシュフロー表'!Q16)</f>
        <v>20</v>
      </c>
      <c r="R16" s="6">
        <f>IF('キャッシュフロー表'!R16="","",'キャッシュフロー表'!R16)</f>
        <v>20</v>
      </c>
      <c r="S16" s="6">
        <f>IF('キャッシュフロー表'!S16="","",'キャッシュフロー表'!S16)</f>
        <v>20</v>
      </c>
      <c r="T16" s="47">
        <f>IF('キャッシュフロー表'!T16="","",'キャッシュフロー表'!T16)</f>
        <v>20</v>
      </c>
      <c r="U16" s="6">
        <f>IF('キャッシュフロー表'!U16="","",'キャッシュフロー表'!U16)</f>
        <v>20</v>
      </c>
      <c r="V16" s="6">
        <f>IF('キャッシュフロー表'!V16="","",'キャッシュフロー表'!V16)</f>
        <v>20</v>
      </c>
      <c r="W16" s="47">
        <f>IF('キャッシュフロー表'!W16="","",'キャッシュフロー表'!W16)</f>
        <v>20</v>
      </c>
      <c r="X16" s="6">
        <f>IF('キャッシュフロー表'!X16="","",'キャッシュフロー表'!X16)</f>
        <v>20</v>
      </c>
      <c r="Y16" s="6">
        <f>IF('キャッシュフロー表'!Y16="","",'キャッシュフロー表'!Y16)</f>
        <v>20</v>
      </c>
      <c r="Z16" s="47">
        <f>IF('キャッシュフロー表'!Z16="","",'キャッシュフロー表'!Z16)</f>
        <v>20</v>
      </c>
      <c r="AA16" s="7">
        <f>IF('キャッシュフロー表'!AA16="","",'キャッシュフロー表'!AA16)</f>
        <v>20</v>
      </c>
    </row>
    <row r="17" spans="1:27" ht="15.75" customHeight="1">
      <c r="A17" s="225"/>
      <c r="B17" s="11" t="s">
        <v>15</v>
      </c>
      <c r="C17" s="17">
        <f>SUM(C12:C16)</f>
        <v>588</v>
      </c>
      <c r="D17" s="17">
        <f aca="true" t="shared" si="1" ref="D17:AA17">SUM(D12:D16)</f>
        <v>734</v>
      </c>
      <c r="E17" s="17">
        <f t="shared" si="1"/>
        <v>629</v>
      </c>
      <c r="F17" s="17">
        <f t="shared" si="1"/>
        <v>459</v>
      </c>
      <c r="G17" s="17">
        <f t="shared" si="1"/>
        <v>416</v>
      </c>
      <c r="H17" s="17">
        <f t="shared" si="1"/>
        <v>402</v>
      </c>
      <c r="I17" s="17">
        <f t="shared" si="1"/>
        <v>368</v>
      </c>
      <c r="J17" s="17">
        <f t="shared" si="1"/>
        <v>349</v>
      </c>
      <c r="K17" s="17">
        <f t="shared" si="1"/>
        <v>349</v>
      </c>
      <c r="L17" s="17">
        <f t="shared" si="1"/>
        <v>329</v>
      </c>
      <c r="M17" s="17">
        <f t="shared" si="1"/>
        <v>829</v>
      </c>
      <c r="N17" s="17">
        <f t="shared" si="1"/>
        <v>529</v>
      </c>
      <c r="O17" s="17">
        <f t="shared" si="1"/>
        <v>329</v>
      </c>
      <c r="P17" s="17">
        <f t="shared" si="1"/>
        <v>329</v>
      </c>
      <c r="Q17" s="17">
        <f t="shared" si="1"/>
        <v>332</v>
      </c>
      <c r="R17" s="17">
        <f t="shared" si="1"/>
        <v>332</v>
      </c>
      <c r="S17" s="17">
        <f t="shared" si="1"/>
        <v>332</v>
      </c>
      <c r="T17" s="17">
        <f t="shared" si="1"/>
        <v>332</v>
      </c>
      <c r="U17" s="17">
        <f t="shared" si="1"/>
        <v>332</v>
      </c>
      <c r="V17" s="17">
        <f t="shared" si="1"/>
        <v>332</v>
      </c>
      <c r="W17" s="17">
        <f t="shared" si="1"/>
        <v>307</v>
      </c>
      <c r="X17" s="17">
        <f t="shared" si="1"/>
        <v>307</v>
      </c>
      <c r="Y17" s="17">
        <f t="shared" si="1"/>
        <v>307</v>
      </c>
      <c r="Z17" s="17">
        <f t="shared" si="1"/>
        <v>307</v>
      </c>
      <c r="AA17" s="18">
        <f t="shared" si="1"/>
        <v>307</v>
      </c>
    </row>
    <row r="18" spans="1:27" ht="15.75" customHeight="1">
      <c r="A18" s="226" t="s">
        <v>16</v>
      </c>
      <c r="B18" s="226"/>
      <c r="C18" s="12">
        <f>C11-C17</f>
        <v>3362</v>
      </c>
      <c r="D18" s="19">
        <f aca="true" t="shared" si="2" ref="D18:AA18">D11-D17</f>
        <v>-334</v>
      </c>
      <c r="E18" s="19">
        <f t="shared" si="2"/>
        <v>-229</v>
      </c>
      <c r="F18" s="19">
        <f t="shared" si="2"/>
        <v>-59</v>
      </c>
      <c r="G18" s="19">
        <f t="shared" si="2"/>
        <v>282</v>
      </c>
      <c r="H18" s="19">
        <f t="shared" si="2"/>
        <v>-104</v>
      </c>
      <c r="I18" s="19">
        <f t="shared" si="2"/>
        <v>-70</v>
      </c>
      <c r="J18" s="19">
        <f t="shared" si="2"/>
        <v>-51</v>
      </c>
      <c r="K18" s="19">
        <f t="shared" si="2"/>
        <v>-51</v>
      </c>
      <c r="L18" s="19">
        <f t="shared" si="2"/>
        <v>-31</v>
      </c>
      <c r="M18" s="19">
        <f t="shared" si="2"/>
        <v>-531</v>
      </c>
      <c r="N18" s="19">
        <f t="shared" si="2"/>
        <v>-231</v>
      </c>
      <c r="O18" s="19">
        <f t="shared" si="2"/>
        <v>-31</v>
      </c>
      <c r="P18" s="19">
        <f t="shared" si="2"/>
        <v>-31</v>
      </c>
      <c r="Q18" s="19">
        <f t="shared" si="2"/>
        <v>-34</v>
      </c>
      <c r="R18" s="19">
        <f t="shared" si="2"/>
        <v>-34</v>
      </c>
      <c r="S18" s="19">
        <f t="shared" si="2"/>
        <v>-34</v>
      </c>
      <c r="T18" s="19">
        <f t="shared" si="2"/>
        <v>-34</v>
      </c>
      <c r="U18" s="19">
        <f t="shared" si="2"/>
        <v>-34</v>
      </c>
      <c r="V18" s="19">
        <f t="shared" si="2"/>
        <v>-34</v>
      </c>
      <c r="W18" s="19">
        <f t="shared" si="2"/>
        <v>-9</v>
      </c>
      <c r="X18" s="19">
        <f t="shared" si="2"/>
        <v>-9</v>
      </c>
      <c r="Y18" s="19">
        <f t="shared" si="2"/>
        <v>-9</v>
      </c>
      <c r="Z18" s="19">
        <f t="shared" si="2"/>
        <v>-9</v>
      </c>
      <c r="AA18" s="20">
        <f t="shared" si="2"/>
        <v>-9</v>
      </c>
    </row>
    <row r="19" spans="1:27" ht="15.75" customHeight="1">
      <c r="A19" s="227" t="s">
        <v>17</v>
      </c>
      <c r="B19" s="227"/>
      <c r="C19" s="44">
        <f>C18</f>
        <v>3362</v>
      </c>
      <c r="D19" s="45">
        <f>C19+D18</f>
        <v>3028</v>
      </c>
      <c r="E19" s="45">
        <f aca="true" t="shared" si="3" ref="E19:AA19">D19+E18</f>
        <v>2799</v>
      </c>
      <c r="F19" s="45">
        <f t="shared" si="3"/>
        <v>2740</v>
      </c>
      <c r="G19" s="45">
        <f t="shared" si="3"/>
        <v>3022</v>
      </c>
      <c r="H19" s="45">
        <f t="shared" si="3"/>
        <v>2918</v>
      </c>
      <c r="I19" s="45">
        <f>H19+I18</f>
        <v>2848</v>
      </c>
      <c r="J19" s="45">
        <f t="shared" si="3"/>
        <v>2797</v>
      </c>
      <c r="K19" s="45">
        <f t="shared" si="3"/>
        <v>2746</v>
      </c>
      <c r="L19" s="45">
        <f t="shared" si="3"/>
        <v>2715</v>
      </c>
      <c r="M19" s="45">
        <f t="shared" si="3"/>
        <v>2184</v>
      </c>
      <c r="N19" s="45">
        <f t="shared" si="3"/>
        <v>1953</v>
      </c>
      <c r="O19" s="45">
        <f t="shared" si="3"/>
        <v>1922</v>
      </c>
      <c r="P19" s="45">
        <f t="shared" si="3"/>
        <v>1891</v>
      </c>
      <c r="Q19" s="45">
        <f t="shared" si="3"/>
        <v>1857</v>
      </c>
      <c r="R19" s="45">
        <f t="shared" si="3"/>
        <v>1823</v>
      </c>
      <c r="S19" s="45">
        <f t="shared" si="3"/>
        <v>1789</v>
      </c>
      <c r="T19" s="45">
        <f t="shared" si="3"/>
        <v>1755</v>
      </c>
      <c r="U19" s="45">
        <f t="shared" si="3"/>
        <v>1721</v>
      </c>
      <c r="V19" s="45">
        <f t="shared" si="3"/>
        <v>1687</v>
      </c>
      <c r="W19" s="45">
        <f t="shared" si="3"/>
        <v>1678</v>
      </c>
      <c r="X19" s="45">
        <f t="shared" si="3"/>
        <v>1669</v>
      </c>
      <c r="Y19" s="45">
        <f t="shared" si="3"/>
        <v>1660</v>
      </c>
      <c r="Z19" s="45">
        <f t="shared" si="3"/>
        <v>1651</v>
      </c>
      <c r="AA19" s="46">
        <f t="shared" si="3"/>
        <v>1642</v>
      </c>
    </row>
    <row r="20" spans="2:28" s="26" customFormat="1" ht="30" customHeight="1">
      <c r="B20" s="24"/>
      <c r="C20" s="94"/>
      <c r="D20" s="94"/>
      <c r="E20" s="94"/>
      <c r="F20" s="94"/>
      <c r="G20" s="96"/>
      <c r="H20" s="96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25"/>
      <c r="AB20" s="47"/>
    </row>
    <row r="21" spans="1:27" ht="15.75" customHeight="1">
      <c r="A21" t="s">
        <v>145</v>
      </c>
      <c r="AA21" s="56" t="s">
        <v>27</v>
      </c>
    </row>
    <row r="22" spans="1:27" ht="15.75" customHeight="1">
      <c r="A22" s="223" t="s">
        <v>18</v>
      </c>
      <c r="B22" s="223"/>
      <c r="C22" s="13">
        <f>'キャッシュフロー表'!C22</f>
        <v>2024</v>
      </c>
      <c r="D22" s="14">
        <f>'キャッシュフロー表'!D22</f>
        <v>2025</v>
      </c>
      <c r="E22" s="14">
        <f>'キャッシュフロー表'!E22</f>
        <v>2026</v>
      </c>
      <c r="F22" s="14">
        <f>'キャッシュフロー表'!F22</f>
        <v>2027</v>
      </c>
      <c r="G22" s="14">
        <f>'キャッシュフロー表'!G22</f>
        <v>2028</v>
      </c>
      <c r="H22" s="14">
        <f>'キャッシュフロー表'!H22</f>
        <v>2029</v>
      </c>
      <c r="I22" s="14">
        <f>'キャッシュフロー表'!I22</f>
        <v>2030</v>
      </c>
      <c r="J22" s="14">
        <f>'キャッシュフロー表'!J22</f>
        <v>2031</v>
      </c>
      <c r="K22" s="14">
        <f>'キャッシュフロー表'!K22</f>
        <v>2032</v>
      </c>
      <c r="L22" s="14">
        <f>'キャッシュフロー表'!L22</f>
        <v>2033</v>
      </c>
      <c r="M22" s="14">
        <f>'キャッシュフロー表'!M22</f>
        <v>2034</v>
      </c>
      <c r="N22" s="14">
        <f>'キャッシュフロー表'!N22</f>
        <v>2035</v>
      </c>
      <c r="O22" s="14">
        <f>'キャッシュフロー表'!O22</f>
        <v>2036</v>
      </c>
      <c r="P22" s="14">
        <f>'キャッシュフロー表'!P22</f>
        <v>2037</v>
      </c>
      <c r="Q22" s="14">
        <f>'キャッシュフロー表'!Q22</f>
        <v>2038</v>
      </c>
      <c r="R22" s="14">
        <f>'キャッシュフロー表'!R22</f>
        <v>2039</v>
      </c>
      <c r="S22" s="14">
        <f>'キャッシュフロー表'!S22</f>
        <v>2040</v>
      </c>
      <c r="T22" s="14">
        <f>'キャッシュフロー表'!T22</f>
        <v>2041</v>
      </c>
      <c r="U22" s="14">
        <f>'キャッシュフロー表'!U22</f>
        <v>2042</v>
      </c>
      <c r="V22" s="14">
        <f>'キャッシュフロー表'!V22</f>
        <v>2043</v>
      </c>
      <c r="W22" s="14">
        <f>'キャッシュフロー表'!W22</f>
        <v>2044</v>
      </c>
      <c r="X22" s="14">
        <f>'キャッシュフロー表'!X22</f>
        <v>2045</v>
      </c>
      <c r="Y22" s="14">
        <f>'キャッシュフロー表'!Y22</f>
        <v>2046</v>
      </c>
      <c r="Z22" s="14">
        <f>'キャッシュフロー表'!Z22</f>
        <v>2047</v>
      </c>
      <c r="AA22" s="48">
        <f>'キャッシュフロー表'!AA22</f>
        <v>2048</v>
      </c>
    </row>
    <row r="23" spans="1:27" ht="15.75" customHeight="1">
      <c r="A23" s="239" t="s">
        <v>29</v>
      </c>
      <c r="B23" s="2" t="s">
        <v>0</v>
      </c>
      <c r="C23" s="5">
        <v>61</v>
      </c>
      <c r="D23" s="6">
        <v>62</v>
      </c>
      <c r="E23" s="6">
        <v>63</v>
      </c>
      <c r="F23" s="6">
        <v>64</v>
      </c>
      <c r="G23" s="6">
        <v>65</v>
      </c>
      <c r="H23" s="6">
        <v>66</v>
      </c>
      <c r="I23" s="6">
        <v>67</v>
      </c>
      <c r="J23" s="6">
        <v>68</v>
      </c>
      <c r="K23" s="6">
        <v>69</v>
      </c>
      <c r="L23" s="6">
        <v>70</v>
      </c>
      <c r="M23" s="6">
        <v>71</v>
      </c>
      <c r="N23" s="6">
        <v>72</v>
      </c>
      <c r="O23" s="6">
        <v>73</v>
      </c>
      <c r="P23" s="6">
        <v>74</v>
      </c>
      <c r="Q23" s="6">
        <v>75</v>
      </c>
      <c r="R23" s="6">
        <v>76</v>
      </c>
      <c r="S23" s="6">
        <v>77</v>
      </c>
      <c r="T23" s="6">
        <v>78</v>
      </c>
      <c r="U23" s="6">
        <v>79</v>
      </c>
      <c r="V23" s="6">
        <v>80</v>
      </c>
      <c r="W23" s="6">
        <v>81</v>
      </c>
      <c r="X23" s="6">
        <v>82</v>
      </c>
      <c r="Y23" s="6">
        <v>83</v>
      </c>
      <c r="Z23" s="6">
        <v>84</v>
      </c>
      <c r="AA23" s="7">
        <v>85</v>
      </c>
    </row>
    <row r="24" spans="1:27" ht="15.75" customHeight="1">
      <c r="A24" s="225"/>
      <c r="B24" s="2" t="s">
        <v>1</v>
      </c>
      <c r="C24" s="5">
        <v>61</v>
      </c>
      <c r="D24" s="6">
        <v>62</v>
      </c>
      <c r="E24" s="6">
        <v>63</v>
      </c>
      <c r="F24" s="6">
        <v>64</v>
      </c>
      <c r="G24" s="6">
        <v>65</v>
      </c>
      <c r="H24" s="6">
        <v>66</v>
      </c>
      <c r="I24" s="6">
        <v>67</v>
      </c>
      <c r="J24" s="6">
        <v>68</v>
      </c>
      <c r="K24" s="6">
        <v>69</v>
      </c>
      <c r="L24" s="6">
        <v>70</v>
      </c>
      <c r="M24" s="6">
        <v>71</v>
      </c>
      <c r="N24" s="6">
        <v>72</v>
      </c>
      <c r="O24" s="6">
        <v>73</v>
      </c>
      <c r="P24" s="6">
        <v>74</v>
      </c>
      <c r="Q24" s="6">
        <v>75</v>
      </c>
      <c r="R24" s="6">
        <v>76</v>
      </c>
      <c r="S24" s="6">
        <v>77</v>
      </c>
      <c r="T24" s="6">
        <v>78</v>
      </c>
      <c r="U24" s="6">
        <v>79</v>
      </c>
      <c r="V24" s="6">
        <v>80</v>
      </c>
      <c r="W24" s="6">
        <v>81</v>
      </c>
      <c r="X24" s="6">
        <v>82</v>
      </c>
      <c r="Y24" s="6">
        <v>83</v>
      </c>
      <c r="Z24" s="6">
        <v>84</v>
      </c>
      <c r="AA24" s="7">
        <v>85</v>
      </c>
    </row>
    <row r="25" spans="1:27" ht="15.75" customHeight="1">
      <c r="A25" s="225"/>
      <c r="B25" s="2" t="s">
        <v>2</v>
      </c>
      <c r="C25" s="5">
        <v>28</v>
      </c>
      <c r="D25" s="6">
        <v>29</v>
      </c>
      <c r="E25" s="6">
        <v>30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27" s="218" customFormat="1" ht="15.75" customHeight="1">
      <c r="A26" s="223" t="s">
        <v>21</v>
      </c>
      <c r="B26" s="223"/>
      <c r="C26" s="53"/>
      <c r="D26" s="54" t="s">
        <v>5</v>
      </c>
      <c r="E26" s="54" t="s">
        <v>4</v>
      </c>
      <c r="F26" s="54" t="s">
        <v>3</v>
      </c>
      <c r="G26" s="54"/>
      <c r="H26" s="54"/>
      <c r="I26" s="54"/>
      <c r="J26" s="54"/>
      <c r="K26" s="54"/>
      <c r="L26" s="54"/>
      <c r="M26" s="54" t="s">
        <v>25</v>
      </c>
      <c r="N26" s="54" t="s">
        <v>5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5"/>
    </row>
    <row r="27" spans="1:28" ht="15.75" customHeight="1">
      <c r="A27" s="225" t="s">
        <v>30</v>
      </c>
      <c r="B27" s="1" t="s">
        <v>7</v>
      </c>
      <c r="C27" s="3">
        <f>IF('キャッシュフロー表'!C7="","",'キャッシュフロー表'!C7)</f>
      </c>
      <c r="D27" s="3">
        <f>IF('キャッシュフロー表'!D7="","",'キャッシュフロー表'!D7)</f>
      </c>
      <c r="E27" s="3">
        <f>IF('キャッシュフロー表'!E7="","",'キャッシュフロー表'!E7)</f>
      </c>
      <c r="F27" s="3">
        <f>IF('キャッシュフロー表'!F7="","",'キャッシュフロー表'!F7)</f>
      </c>
      <c r="G27" s="3">
        <f>IF('キャッシュフロー表'!G7="","",'キャッシュフロー表'!G7)</f>
        <v>220</v>
      </c>
      <c r="H27" s="3">
        <f>IF('キャッシュフロー表'!H7="","",'キャッシュフロー表'!H7)</f>
        <v>220</v>
      </c>
      <c r="I27" s="3">
        <f>IF('キャッシュフロー表'!I7="","",'キャッシュフロー表'!I7)</f>
        <v>220</v>
      </c>
      <c r="J27" s="3">
        <f>IF('キャッシュフロー表'!J7="","",'キャッシュフロー表'!J7)</f>
        <v>220</v>
      </c>
      <c r="K27" s="3">
        <f>IF('キャッシュフロー表'!K7="","",'キャッシュフロー表'!K7)</f>
        <v>220</v>
      </c>
      <c r="L27" s="3">
        <f>IF('キャッシュフロー表'!L7="","",'キャッシュフロー表'!L7)</f>
        <v>220</v>
      </c>
      <c r="M27" s="3">
        <f>IF('キャッシュフロー表'!M7="","",'キャッシュフロー表'!M7)</f>
        <v>220</v>
      </c>
      <c r="N27" s="3">
        <f>IF('キャッシュフロー表'!N7="","",'キャッシュフロー表'!N7)</f>
        <v>220</v>
      </c>
      <c r="O27" s="3">
        <f>IF('キャッシュフロー表'!O7="","",'キャッシュフロー表'!O7)</f>
        <v>220</v>
      </c>
      <c r="P27" s="3">
        <f>IF('キャッシュフロー表'!P7="","",'キャッシュフロー表'!P7)</f>
        <v>220</v>
      </c>
      <c r="Q27" s="3">
        <f>IF('キャッシュフロー表'!Q7="","",'キャッシュフロー表'!Q7)</f>
        <v>220</v>
      </c>
      <c r="R27" s="3">
        <f>IF('キャッシュフロー表'!R7="","",'キャッシュフロー表'!R7)</f>
        <v>220</v>
      </c>
      <c r="S27" s="3">
        <f>IF('キャッシュフロー表'!S7="","",'キャッシュフロー表'!S7)</f>
        <v>220</v>
      </c>
      <c r="T27" s="3">
        <f>IF('キャッシュフロー表'!T7="","",'キャッシュフロー表'!T7)</f>
        <v>220</v>
      </c>
      <c r="U27" s="3">
        <f>IF('キャッシュフロー表'!U7="","",'キャッシュフロー表'!U7)</f>
        <v>220</v>
      </c>
      <c r="V27" s="3">
        <f>IF('キャッシュフロー表'!V7="","",'キャッシュフロー表'!V7)</f>
        <v>220</v>
      </c>
      <c r="W27" s="3">
        <f>IF('キャッシュフロー表'!W7="","",'キャッシュフロー表'!W7)</f>
        <v>220</v>
      </c>
      <c r="X27" s="3">
        <f>IF('キャッシュフロー表'!X7="","",'キャッシュフロー表'!X7)</f>
        <v>220</v>
      </c>
      <c r="Y27" s="3">
        <f>IF('キャッシュフロー表'!Y7="","",'キャッシュフロー表'!Y7)</f>
        <v>220</v>
      </c>
      <c r="Z27" s="3">
        <f>IF('キャッシュフロー表'!Z7="","",'キャッシュフロー表'!Z7)</f>
        <v>220</v>
      </c>
      <c r="AA27" s="4">
        <f>IF('キャッシュフロー表'!AA7="","",'キャッシュフロー表'!AA7)</f>
        <v>220</v>
      </c>
      <c r="AB27" s="6"/>
    </row>
    <row r="28" spans="1:28" ht="15.75" customHeight="1">
      <c r="A28" s="225"/>
      <c r="B28" s="2" t="s">
        <v>8</v>
      </c>
      <c r="C28" s="6">
        <f>IF('キャッシュフロー表'!C8="","",'キャッシュフロー表'!C8)</f>
      </c>
      <c r="D28" s="6">
        <f>IF('キャッシュフロー表'!D8="","",'キャッシュフロー表'!D8)</f>
      </c>
      <c r="E28" s="6">
        <f>IF('キャッシュフロー表'!E8="","",'キャッシュフロー表'!E8)</f>
      </c>
      <c r="F28" s="6">
        <f>IF('キャッシュフロー表'!F8="","",'キャッシュフロー表'!F8)</f>
      </c>
      <c r="G28" s="6">
        <f>IF('キャッシュフロー表'!G8="","",'キャッシュフロー表'!G8)</f>
        <v>78</v>
      </c>
      <c r="H28" s="6">
        <f>IF('キャッシュフロー表'!H8="","",'キャッシュフロー表'!H8)</f>
        <v>78</v>
      </c>
      <c r="I28" s="6">
        <f>IF('キャッシュフロー表'!I8="","",'キャッシュフロー表'!I8)</f>
        <v>78</v>
      </c>
      <c r="J28" s="6">
        <f>IF('キャッシュフロー表'!J8="","",'キャッシュフロー表'!J8)</f>
        <v>78</v>
      </c>
      <c r="K28" s="6">
        <f>IF('キャッシュフロー表'!K8="","",'キャッシュフロー表'!K8)</f>
        <v>78</v>
      </c>
      <c r="L28" s="6">
        <f>IF('キャッシュフロー表'!L8="","",'キャッシュフロー表'!L8)</f>
        <v>78</v>
      </c>
      <c r="M28" s="6">
        <f>IF('キャッシュフロー表'!M8="","",'キャッシュフロー表'!M8)</f>
        <v>78</v>
      </c>
      <c r="N28" s="6">
        <f>IF('キャッシュフロー表'!N8="","",'キャッシュフロー表'!N8)</f>
        <v>78</v>
      </c>
      <c r="O28" s="6">
        <f>IF('キャッシュフロー表'!O8="","",'キャッシュフロー表'!O8)</f>
        <v>78</v>
      </c>
      <c r="P28" s="6">
        <f>IF('キャッシュフロー表'!P8="","",'キャッシュフロー表'!P8)</f>
        <v>78</v>
      </c>
      <c r="Q28" s="6">
        <f>IF('キャッシュフロー表'!Q8="","",'キャッシュフロー表'!Q8)</f>
        <v>78</v>
      </c>
      <c r="R28" s="6">
        <f>IF('キャッシュフロー表'!R8="","",'キャッシュフロー表'!R8)</f>
        <v>78</v>
      </c>
      <c r="S28" s="6">
        <f>IF('キャッシュフロー表'!S8="","",'キャッシュフロー表'!S8)</f>
        <v>78</v>
      </c>
      <c r="T28" s="6">
        <f>IF('キャッシュフロー表'!T8="","",'キャッシュフロー表'!T8)</f>
        <v>78</v>
      </c>
      <c r="U28" s="6">
        <f>IF('キャッシュフロー表'!U8="","",'キャッシュフロー表'!U8)</f>
        <v>78</v>
      </c>
      <c r="V28" s="6">
        <f>IF('キャッシュフロー表'!V8="","",'キャッシュフロー表'!V8)</f>
        <v>78</v>
      </c>
      <c r="W28" s="6">
        <f>IF('キャッシュフロー表'!W8="","",'キャッシュフロー表'!W8)</f>
        <v>78</v>
      </c>
      <c r="X28" s="6">
        <f>IF('キャッシュフロー表'!X8="","",'キャッシュフロー表'!X8)</f>
        <v>78</v>
      </c>
      <c r="Y28" s="6">
        <f>IF('キャッシュフロー表'!Y8="","",'キャッシュフロー表'!Y8)</f>
        <v>78</v>
      </c>
      <c r="Z28" s="6">
        <f>IF('キャッシュフロー表'!Z8="","",'キャッシュフロー表'!Z8)</f>
        <v>78</v>
      </c>
      <c r="AA28" s="7">
        <f>IF('キャッシュフロー表'!AA8="","",'キャッシュフロー表'!AA8)</f>
        <v>78</v>
      </c>
      <c r="AB28" s="6"/>
    </row>
    <row r="29" spans="1:27" ht="15.75" customHeight="1">
      <c r="A29" s="225"/>
      <c r="B29" s="2" t="s">
        <v>19</v>
      </c>
      <c r="C29" s="6">
        <v>450</v>
      </c>
      <c r="D29" s="47">
        <v>400</v>
      </c>
      <c r="E29" s="47">
        <v>400</v>
      </c>
      <c r="F29" s="47">
        <f>IF('キャッシュフロー表'!F9="","",'キャッシュフロー表'!F9)</f>
      </c>
      <c r="G29" s="47">
        <f>IF('キャッシュフロー表'!G9="","",'キャッシュフロー表'!G9)</f>
      </c>
      <c r="H29" s="6">
        <f>IF('キャッシュフロー表'!H9="","",'キャッシュフロー表'!H9)</f>
      </c>
      <c r="I29" s="6">
        <f>IF('キャッシュフロー表'!I9="","",'キャッシュフロー表'!I9)</f>
      </c>
      <c r="J29" s="6">
        <f>IF('キャッシュフロー表'!J9="","",'キャッシュフロー表'!J9)</f>
      </c>
      <c r="K29" s="6">
        <f>IF('キャッシュフロー表'!K9="","",'キャッシュフロー表'!K9)</f>
      </c>
      <c r="L29" s="6">
        <f>IF('キャッシュフロー表'!L9="","",'キャッシュフロー表'!L9)</f>
      </c>
      <c r="M29" s="6">
        <f>IF('キャッシュフロー表'!M9="","",'キャッシュフロー表'!M9)</f>
      </c>
      <c r="N29" s="6">
        <f>IF('キャッシュフロー表'!N9="","",'キャッシュフロー表'!N9)</f>
      </c>
      <c r="O29" s="6">
        <f>IF('キャッシュフロー表'!O9="","",'キャッシュフロー表'!O9)</f>
      </c>
      <c r="P29" s="6">
        <f>IF('キャッシュフロー表'!P9="","",'キャッシュフロー表'!P9)</f>
      </c>
      <c r="Q29" s="6">
        <f>IF('キャッシュフロー表'!Q9="","",'キャッシュフロー表'!Q9)</f>
      </c>
      <c r="R29" s="6">
        <f>IF('キャッシュフロー表'!R9="","",'キャッシュフロー表'!R9)</f>
      </c>
      <c r="S29" s="6">
        <f>IF('キャッシュフロー表'!S9="","",'キャッシュフロー表'!S9)</f>
      </c>
      <c r="T29" s="6">
        <f>IF('キャッシュフロー表'!T9="","",'キャッシュフロー表'!T9)</f>
      </c>
      <c r="U29" s="6">
        <f>IF('キャッシュフロー表'!U9="","",'キャッシュフロー表'!U9)</f>
      </c>
      <c r="V29" s="6">
        <f>IF('キャッシュフロー表'!V9="","",'キャッシュフロー表'!V9)</f>
      </c>
      <c r="W29" s="6">
        <f>IF('キャッシュフロー表'!W9="","",'キャッシュフロー表'!W9)</f>
      </c>
      <c r="X29" s="6">
        <f>IF('キャッシュフロー表'!X9="","",'キャッシュフロー表'!X9)</f>
      </c>
      <c r="Y29" s="6">
        <f>IF('キャッシュフロー表'!Y9="","",'キャッシュフロー表'!Y9)</f>
      </c>
      <c r="Z29" s="6">
        <f>IF('キャッシュフロー表'!Z9="","",'キャッシュフロー表'!Z9)</f>
      </c>
      <c r="AA29" s="7">
        <f>IF('キャッシュフロー表'!AA9="","",'キャッシュフロー表'!AA9)</f>
      </c>
    </row>
    <row r="30" spans="1:27" ht="15.75" customHeight="1">
      <c r="A30" s="225"/>
      <c r="B30" s="2" t="s">
        <v>9</v>
      </c>
      <c r="C30" s="8">
        <f>IF('キャッシュフロー表'!C10="","",'キャッシュフロー表'!C10)</f>
        <v>3500</v>
      </c>
      <c r="D30" s="6">
        <f>IF('キャッシュフロー表'!D10="","",'キャッシュフロー表'!D10)</f>
      </c>
      <c r="E30" s="6">
        <f>IF('キャッシュフロー表'!E10="","",'キャッシュフロー表'!E10)</f>
      </c>
      <c r="F30" s="6">
        <f>IF('キャッシュフロー表'!F10="","",'キャッシュフロー表'!F10)</f>
      </c>
      <c r="G30" s="6">
        <f>IF('キャッシュフロー表'!G10="","",'キャッシュフロー表'!G10)</f>
      </c>
      <c r="H30" s="6">
        <f>IF('キャッシュフロー表'!H10="","",'キャッシュフロー表'!H10)</f>
      </c>
      <c r="I30" s="6">
        <f>IF('キャッシュフロー表'!I10="","",'キャッシュフロー表'!I10)</f>
      </c>
      <c r="J30" s="6">
        <f>IF('キャッシュフロー表'!J10="","",'キャッシュフロー表'!J10)</f>
      </c>
      <c r="K30" s="6">
        <f>IF('キャッシュフロー表'!K10="","",'キャッシュフロー表'!K10)</f>
      </c>
      <c r="L30" s="6">
        <f>IF('キャッシュフロー表'!L10="","",'キャッシュフロー表'!L10)</f>
      </c>
      <c r="M30" s="6">
        <f>IF('キャッシュフロー表'!M10="","",'キャッシュフロー表'!M10)</f>
      </c>
      <c r="N30" s="6">
        <f>IF('キャッシュフロー表'!N10="","",'キャッシュフロー表'!N10)</f>
      </c>
      <c r="O30" s="6">
        <f>IF('キャッシュフロー表'!O10="","",'キャッシュフロー表'!O10)</f>
      </c>
      <c r="P30" s="6">
        <f>IF('キャッシュフロー表'!P10="","",'キャッシュフロー表'!P10)</f>
      </c>
      <c r="Q30" s="6">
        <f>IF('キャッシュフロー表'!Q10="","",'キャッシュフロー表'!Q10)</f>
      </c>
      <c r="R30" s="6">
        <f>IF('キャッシュフロー表'!R10="","",'キャッシュフロー表'!R10)</f>
      </c>
      <c r="S30" s="6">
        <f>IF('キャッシュフロー表'!S10="","",'キャッシュフロー表'!S10)</f>
      </c>
      <c r="T30" s="6">
        <f>IF('キャッシュフロー表'!T10="","",'キャッシュフロー表'!T10)</f>
      </c>
      <c r="U30" s="6">
        <f>IF('キャッシュフロー表'!U10="","",'キャッシュフロー表'!U10)</f>
      </c>
      <c r="V30" s="6">
        <f>IF('キャッシュフロー表'!V10="","",'キャッシュフロー表'!V10)</f>
      </c>
      <c r="W30" s="6">
        <f>IF('キャッシュフロー表'!W10="","",'キャッシュフロー表'!W10)</f>
      </c>
      <c r="X30" s="6">
        <f>IF('キャッシュフロー表'!X10="","",'キャッシュフロー表'!X10)</f>
      </c>
      <c r="Y30" s="6">
        <f>IF('キャッシュフロー表'!Y10="","",'キャッシュフロー表'!Y10)</f>
      </c>
      <c r="Z30" s="6">
        <f>IF('キャッシュフロー表'!Z10="","",'キャッシュフロー表'!Z10)</f>
      </c>
      <c r="AA30" s="7">
        <f>IF('キャッシュフロー表'!AA10="","",'キャッシュフロー表'!AA10)</f>
      </c>
    </row>
    <row r="31" spans="1:27" ht="15.75" customHeight="1">
      <c r="A31" s="225"/>
      <c r="B31" s="11" t="s">
        <v>10</v>
      </c>
      <c r="C31" s="15">
        <f>SUM(C27:C30)</f>
        <v>3950</v>
      </c>
      <c r="D31" s="15">
        <f aca="true" t="shared" si="4" ref="D31:AA31">SUM(D27:D30)</f>
        <v>400</v>
      </c>
      <c r="E31" s="15">
        <f t="shared" si="4"/>
        <v>400</v>
      </c>
      <c r="F31" s="15">
        <f t="shared" si="4"/>
        <v>0</v>
      </c>
      <c r="G31" s="15">
        <f t="shared" si="4"/>
        <v>298</v>
      </c>
      <c r="H31" s="15">
        <f t="shared" si="4"/>
        <v>298</v>
      </c>
      <c r="I31" s="15">
        <f t="shared" si="4"/>
        <v>298</v>
      </c>
      <c r="J31" s="15">
        <f t="shared" si="4"/>
        <v>298</v>
      </c>
      <c r="K31" s="15">
        <f t="shared" si="4"/>
        <v>298</v>
      </c>
      <c r="L31" s="15">
        <f t="shared" si="4"/>
        <v>298</v>
      </c>
      <c r="M31" s="15">
        <f t="shared" si="4"/>
        <v>298</v>
      </c>
      <c r="N31" s="15">
        <f t="shared" si="4"/>
        <v>298</v>
      </c>
      <c r="O31" s="15">
        <f t="shared" si="4"/>
        <v>298</v>
      </c>
      <c r="P31" s="15">
        <f t="shared" si="4"/>
        <v>298</v>
      </c>
      <c r="Q31" s="15">
        <f t="shared" si="4"/>
        <v>298</v>
      </c>
      <c r="R31" s="15">
        <f t="shared" si="4"/>
        <v>298</v>
      </c>
      <c r="S31" s="15">
        <f t="shared" si="4"/>
        <v>298</v>
      </c>
      <c r="T31" s="15">
        <f t="shared" si="4"/>
        <v>298</v>
      </c>
      <c r="U31" s="15">
        <f t="shared" si="4"/>
        <v>298</v>
      </c>
      <c r="V31" s="15">
        <f t="shared" si="4"/>
        <v>298</v>
      </c>
      <c r="W31" s="15">
        <f t="shared" si="4"/>
        <v>298</v>
      </c>
      <c r="X31" s="15">
        <f t="shared" si="4"/>
        <v>298</v>
      </c>
      <c r="Y31" s="15">
        <f t="shared" si="4"/>
        <v>298</v>
      </c>
      <c r="Z31" s="15">
        <f t="shared" si="4"/>
        <v>298</v>
      </c>
      <c r="AA31" s="16">
        <f t="shared" si="4"/>
        <v>298</v>
      </c>
    </row>
    <row r="32" spans="1:27" ht="15.75" customHeight="1">
      <c r="A32" s="225" t="s">
        <v>31</v>
      </c>
      <c r="B32" s="2" t="s">
        <v>11</v>
      </c>
      <c r="C32" s="6">
        <f>IF('キャッシュフロー表'!C12="","",'キャッシュフロー表'!C12)</f>
        <v>360</v>
      </c>
      <c r="D32" s="6">
        <f>IF('キャッシュフロー表'!D12="","",'キャッシュフロー表'!D12)</f>
        <v>360</v>
      </c>
      <c r="E32" s="6">
        <f>IF('キャッシュフロー表'!E12="","",'キャッシュフロー表'!E12)</f>
        <v>360</v>
      </c>
      <c r="F32" s="6">
        <f>IF('キャッシュフロー表'!F12="","",'キャッシュフロー表'!F12)</f>
        <v>240</v>
      </c>
      <c r="G32" s="6">
        <f>IF('キャッシュフロー表'!G12="","",'キャッシュフロー表'!G12)</f>
        <v>240</v>
      </c>
      <c r="H32" s="6">
        <f>IF('キャッシュフロー表'!H12="","",'キャッシュフロー表'!H12)</f>
        <v>240</v>
      </c>
      <c r="I32" s="6">
        <f>IF('キャッシュフロー表'!I12="","",'キャッシュフロー表'!I12)</f>
        <v>240</v>
      </c>
      <c r="J32" s="6">
        <f>IF('キャッシュフロー表'!J12="","",'キャッシュフロー表'!J12)</f>
        <v>240</v>
      </c>
      <c r="K32" s="6">
        <f>IF('キャッシュフロー表'!K12="","",'キャッシュフロー表'!K12)</f>
        <v>240</v>
      </c>
      <c r="L32" s="6">
        <f>IF('キャッシュフロー表'!L12="","",'キャッシュフロー表'!L12)</f>
        <v>240</v>
      </c>
      <c r="M32" s="6">
        <f>IF('キャッシュフロー表'!M12="","",'キャッシュフロー表'!M12)</f>
        <v>240</v>
      </c>
      <c r="N32" s="6">
        <f>IF('キャッシュフロー表'!N12="","",'キャッシュフロー表'!N12)</f>
        <v>240</v>
      </c>
      <c r="O32" s="6">
        <f>IF('キャッシュフロー表'!O12="","",'キャッシュフロー表'!O12)</f>
        <v>240</v>
      </c>
      <c r="P32" s="6">
        <f>IF('キャッシュフロー表'!P12="","",'キャッシュフロー表'!P12)</f>
        <v>240</v>
      </c>
      <c r="Q32" s="6">
        <f>IF('キャッシュフロー表'!Q12="","",'キャッシュフロー表'!Q12)</f>
        <v>240</v>
      </c>
      <c r="R32" s="6">
        <f>IF('キャッシュフロー表'!R12="","",'キャッシュフロー表'!R12)</f>
        <v>240</v>
      </c>
      <c r="S32" s="6">
        <f>IF('キャッシュフロー表'!S12="","",'キャッシュフロー表'!S12)</f>
        <v>240</v>
      </c>
      <c r="T32" s="6">
        <f>IF('キャッシュフロー表'!T12="","",'キャッシュフロー表'!T12)</f>
        <v>240</v>
      </c>
      <c r="U32" s="6">
        <f>IF('キャッシュフロー表'!U12="","",'キャッシュフロー表'!U12)</f>
        <v>240</v>
      </c>
      <c r="V32" s="6">
        <f>IF('キャッシュフロー表'!V12="","",'キャッシュフロー表'!V12)</f>
        <v>240</v>
      </c>
      <c r="W32" s="6">
        <f>IF('キャッシュフロー表'!W12="","",'キャッシュフロー表'!W12)</f>
        <v>240</v>
      </c>
      <c r="X32" s="6">
        <f>IF('キャッシュフロー表'!X12="","",'キャッシュフロー表'!X12)</f>
        <v>240</v>
      </c>
      <c r="Y32" s="6">
        <f>IF('キャッシュフロー表'!Y12="","",'キャッシュフロー表'!Y12)</f>
        <v>240</v>
      </c>
      <c r="Z32" s="6">
        <f>IF('キャッシュフロー表'!Z12="","",'キャッシュフロー表'!Z12)</f>
        <v>240</v>
      </c>
      <c r="AA32" s="7">
        <f>IF('キャッシュフロー表'!AA12="","",'キャッシュフロー表'!AA12)</f>
        <v>240</v>
      </c>
    </row>
    <row r="33" spans="1:28" ht="15.75" customHeight="1">
      <c r="A33" s="225"/>
      <c r="B33" s="2" t="s">
        <v>13</v>
      </c>
      <c r="C33" s="6">
        <f>C13</f>
        <v>68</v>
      </c>
      <c r="D33" s="6">
        <f>D13</f>
        <v>60</v>
      </c>
      <c r="E33" s="6">
        <f>E13</f>
        <v>60</v>
      </c>
      <c r="F33" s="6">
        <v>30</v>
      </c>
      <c r="G33" s="6">
        <v>34</v>
      </c>
      <c r="H33" s="6">
        <v>17</v>
      </c>
      <c r="I33" s="6">
        <f>IF('キャッシュフロー表'!I13="","",'キャッシュフロー表'!I13)</f>
        <v>25</v>
      </c>
      <c r="J33" s="6">
        <f>IF('キャッシュフロー表'!J13="","",'キャッシュフロー表'!J13)</f>
        <v>25</v>
      </c>
      <c r="K33" s="6">
        <f>IF('キャッシュフロー表'!K13="","",'キャッシュフロー表'!K13)</f>
        <v>25</v>
      </c>
      <c r="L33" s="6">
        <f>IF('キャッシュフロー表'!L13="","",'キャッシュフロー表'!L13)</f>
        <v>25</v>
      </c>
      <c r="M33" s="6">
        <f>IF('キャッシュフロー表'!M13="","",'キャッシュフロー表'!M13)</f>
        <v>25</v>
      </c>
      <c r="N33" s="6">
        <f>IF('キャッシュフロー表'!N13="","",'キャッシュフロー表'!N13)</f>
        <v>25</v>
      </c>
      <c r="O33" s="6">
        <f>IF('キャッシュフロー表'!O13="","",'キャッシュフロー表'!O13)</f>
        <v>25</v>
      </c>
      <c r="P33" s="6">
        <f>IF('キャッシュフロー表'!P13="","",'キャッシュフロー表'!P13)</f>
        <v>25</v>
      </c>
      <c r="Q33" s="6">
        <f>IF('キャッシュフロー表'!Q13="","",'キャッシュフロー表'!Q13)</f>
        <v>28</v>
      </c>
      <c r="R33" s="6">
        <f>IF('キャッシュフロー表'!R13="","",'キャッシュフロー表'!R13)</f>
        <v>28</v>
      </c>
      <c r="S33" s="6">
        <f>IF('キャッシュフロー表'!S13="","",'キャッシュフロー表'!S13)</f>
        <v>28</v>
      </c>
      <c r="T33" s="6">
        <f>IF('キャッシュフロー表'!T13="","",'キャッシュフロー表'!T13)</f>
        <v>28</v>
      </c>
      <c r="U33" s="6">
        <f>IF('キャッシュフロー表'!U13="","",'キャッシュフロー表'!U13)</f>
        <v>28</v>
      </c>
      <c r="V33" s="6">
        <f>IF('キャッシュフロー表'!V13="","",'キャッシュフロー表'!V13)</f>
        <v>28</v>
      </c>
      <c r="W33" s="6">
        <f>IF('キャッシュフロー表'!W13="","",'キャッシュフロー表'!W13)</f>
        <v>28</v>
      </c>
      <c r="X33" s="6">
        <f>IF('キャッシュフロー表'!X13="","",'キャッシュフロー表'!X13)</f>
        <v>28</v>
      </c>
      <c r="Y33" s="6">
        <f>IF('キャッシュフロー表'!Y13="","",'キャッシュフロー表'!Y13)</f>
        <v>28</v>
      </c>
      <c r="Z33" s="6">
        <f>IF('キャッシュフロー表'!Z13="","",'キャッシュフロー表'!Z13)</f>
        <v>28</v>
      </c>
      <c r="AA33" s="7">
        <f>IF('キャッシュフロー表'!AA13="","",'キャッシュフロー表'!AA13)</f>
        <v>28</v>
      </c>
      <c r="AB33" s="6"/>
    </row>
    <row r="34" spans="1:27" ht="15.75" customHeight="1">
      <c r="A34" s="225"/>
      <c r="B34" s="2" t="s">
        <v>12</v>
      </c>
      <c r="C34" s="6">
        <f>IF('キャッシュフロー表'!C14="","",'キャッシュフロー表'!C14)</f>
        <v>35</v>
      </c>
      <c r="D34" s="6">
        <f>IF('キャッシュフロー表'!D14="","",'キャッシュフロー表'!D14)</f>
        <v>35</v>
      </c>
      <c r="E34" s="6">
        <f>IF('キャッシュフロー表'!E14="","",'キャッシュフロー表'!E14)</f>
        <v>35</v>
      </c>
      <c r="F34" s="6">
        <f>IF('キャッシュフロー表'!F14="","",'キャッシュフロー表'!F14)</f>
        <v>35</v>
      </c>
      <c r="G34" s="6">
        <f>IF('キャッシュフロー表'!G14="","",'キャッシュフロー表'!G14)</f>
        <v>35</v>
      </c>
      <c r="H34" s="6">
        <f>IF('キャッシュフロー表'!H14="","",'キャッシュフロー表'!H14)</f>
        <v>35</v>
      </c>
      <c r="I34" s="6">
        <f>IF('キャッシュフロー表'!I14="","",'キャッシュフロー表'!I14)</f>
        <v>35</v>
      </c>
      <c r="J34" s="6">
        <f>IF('キャッシュフロー表'!J14="","",'キャッシュフロー表'!J14)</f>
        <v>35</v>
      </c>
      <c r="K34" s="6">
        <f>IF('キャッシュフロー表'!K14="","",'キャッシュフロー表'!K14)</f>
        <v>35</v>
      </c>
      <c r="L34" s="6">
        <f>IF('キャッシュフロー表'!L14="","",'キャッシュフロー表'!L14)</f>
        <v>35</v>
      </c>
      <c r="M34" s="6">
        <f>IF('キャッシュフロー表'!M14="","",'キャッシュフロー表'!M14)</f>
        <v>35</v>
      </c>
      <c r="N34" s="6">
        <f>IF('キャッシュフロー表'!N14="","",'キャッシュフロー表'!N14)</f>
        <v>35</v>
      </c>
      <c r="O34" s="6">
        <f>IF('キャッシュフロー表'!O14="","",'キャッシュフロー表'!O14)</f>
        <v>35</v>
      </c>
      <c r="P34" s="6">
        <f>IF('キャッシュフロー表'!P14="","",'キャッシュフロー表'!P14)</f>
        <v>35</v>
      </c>
      <c r="Q34" s="6">
        <f>IF('キャッシュフロー表'!Q14="","",'キャッシュフロー表'!Q14)</f>
        <v>35</v>
      </c>
      <c r="R34" s="6">
        <f>IF('キャッシュフロー表'!R14="","",'キャッシュフロー表'!R14)</f>
        <v>35</v>
      </c>
      <c r="S34" s="6">
        <f>IF('キャッシュフロー表'!S14="","",'キャッシュフロー表'!S14)</f>
        <v>35</v>
      </c>
      <c r="T34" s="6">
        <f>IF('キャッシュフロー表'!T14="","",'キャッシュフロー表'!T14)</f>
        <v>35</v>
      </c>
      <c r="U34" s="6">
        <f>IF('キャッシュフロー表'!U14="","",'キャッシュフロー表'!U14)</f>
        <v>35</v>
      </c>
      <c r="V34" s="6">
        <f>IF('キャッシュフロー表'!V14="","",'キャッシュフロー表'!V14)</f>
        <v>35</v>
      </c>
      <c r="W34" s="6">
        <f>IF('キャッシュフロー表'!W14="","",'キャッシュフロー表'!W14)</f>
        <v>10</v>
      </c>
      <c r="X34" s="6">
        <f>IF('キャッシュフロー表'!X14="","",'キャッシュフロー表'!X14)</f>
        <v>10</v>
      </c>
      <c r="Y34" s="6">
        <f>IF('キャッシュフロー表'!Y14="","",'キャッシュフロー表'!Y14)</f>
        <v>10</v>
      </c>
      <c r="Z34" s="6">
        <f>IF('キャッシュフロー表'!Z14="","",'キャッシュフロー表'!Z14)</f>
        <v>10</v>
      </c>
      <c r="AA34" s="7">
        <f>IF('キャッシュフロー表'!AA14="","",'キャッシュフロー表'!AA14)</f>
        <v>10</v>
      </c>
    </row>
    <row r="35" spans="1:28" ht="15.75" customHeight="1">
      <c r="A35" s="225"/>
      <c r="B35" s="2" t="s">
        <v>14</v>
      </c>
      <c r="C35" s="6">
        <v>85</v>
      </c>
      <c r="D35" s="6">
        <v>39</v>
      </c>
      <c r="E35" s="6">
        <v>34</v>
      </c>
      <c r="F35" s="6">
        <v>28</v>
      </c>
      <c r="G35" s="6">
        <v>8</v>
      </c>
      <c r="H35" s="6">
        <v>9</v>
      </c>
      <c r="I35" s="6">
        <v>9</v>
      </c>
      <c r="J35" s="6">
        <f>IF('キャッシュフロー表'!J15="","",'キャッシュフロー表'!J15)</f>
        <v>9</v>
      </c>
      <c r="K35" s="6">
        <f>IF('キャッシュフロー表'!K15="","",'キャッシュフロー表'!K15)</f>
        <v>9</v>
      </c>
      <c r="L35" s="6">
        <f>IF('キャッシュフロー表'!L15="","",'キャッシュフロー表'!L15)</f>
        <v>9</v>
      </c>
      <c r="M35" s="6">
        <f>IF('キャッシュフロー表'!M15="","",'キャッシュフロー表'!M15)</f>
        <v>9</v>
      </c>
      <c r="N35" s="6">
        <f>IF('キャッシュフロー表'!N15="","",'キャッシュフロー表'!N15)</f>
        <v>9</v>
      </c>
      <c r="O35" s="6">
        <f>IF('キャッシュフロー表'!O15="","",'キャッシュフロー表'!O15)</f>
        <v>9</v>
      </c>
      <c r="P35" s="6">
        <f>IF('キャッシュフロー表'!P15="","",'キャッシュフロー表'!P15)</f>
        <v>9</v>
      </c>
      <c r="Q35" s="6">
        <f>IF('キャッシュフロー表'!Q15="","",'キャッシュフロー表'!Q15)</f>
        <v>9</v>
      </c>
      <c r="R35" s="6">
        <f>IF('キャッシュフロー表'!R15="","",'キャッシュフロー表'!R15)</f>
        <v>9</v>
      </c>
      <c r="S35" s="6">
        <f>IF('キャッシュフロー表'!S15="","",'キャッシュフロー表'!S15)</f>
        <v>9</v>
      </c>
      <c r="T35" s="6">
        <f>IF('キャッシュフロー表'!T15="","",'キャッシュフロー表'!T15)</f>
        <v>9</v>
      </c>
      <c r="U35" s="6">
        <f>IF('キャッシュフロー表'!U15="","",'キャッシュフロー表'!U15)</f>
        <v>9</v>
      </c>
      <c r="V35" s="6">
        <f>IF('キャッシュフロー表'!V15="","",'キャッシュフロー表'!V15)</f>
        <v>9</v>
      </c>
      <c r="W35" s="6">
        <f>IF('キャッシュフロー表'!W15="","",'キャッシュフロー表'!W15)</f>
        <v>9</v>
      </c>
      <c r="X35" s="6">
        <f>IF('キャッシュフロー表'!X15="","",'キャッシュフロー表'!X15)</f>
        <v>9</v>
      </c>
      <c r="Y35" s="6">
        <f>IF('キャッシュフロー表'!Y15="","",'キャッシュフロー表'!Y15)</f>
        <v>9</v>
      </c>
      <c r="Z35" s="6">
        <f>IF('キャッシュフロー表'!Z15="","",'キャッシュフロー表'!Z15)</f>
        <v>9</v>
      </c>
      <c r="AA35" s="7">
        <f>IF('キャッシュフロー表'!AA15="","",'キャッシュフロー表'!AA15)</f>
        <v>9</v>
      </c>
      <c r="AB35" s="6"/>
    </row>
    <row r="36" spans="1:27" ht="15.75" customHeight="1">
      <c r="A36" s="225"/>
      <c r="B36" s="2" t="s">
        <v>26</v>
      </c>
      <c r="C36" s="6">
        <f>IF('キャッシュフロー表'!C16="","",'キャッシュフロー表'!C16)</f>
        <v>40</v>
      </c>
      <c r="D36" s="6">
        <f>IF('キャッシュフロー表'!D16="","",'キャッシュフロー表'!D16)</f>
        <v>240</v>
      </c>
      <c r="E36" s="6">
        <f>IF('キャッシュフロー表'!E16="","",'キャッシュフロー表'!E16)</f>
        <v>140</v>
      </c>
      <c r="F36" s="6">
        <f>IF('キャッシュフロー表'!F16="","",'キャッシュフロー表'!F16)</f>
        <v>90</v>
      </c>
      <c r="G36" s="6">
        <f>IF('キャッシュフロー表'!G16="","",'キャッシュフロー表'!G16)</f>
        <v>40</v>
      </c>
      <c r="H36" s="6">
        <f>IF('キャッシュフロー表'!H16="","",'キャッシュフロー表'!H16)</f>
        <v>40</v>
      </c>
      <c r="I36" s="6">
        <f>IF('キャッシュフロー表'!I16="","",'キャッシュフロー表'!I16)</f>
        <v>40</v>
      </c>
      <c r="J36" s="6">
        <f>IF('キャッシュフロー表'!J16="","",'キャッシュフロー表'!J16)</f>
        <v>40</v>
      </c>
      <c r="K36" s="6">
        <f>IF('キャッシュフロー表'!K16="","",'キャッシュフロー表'!K16)</f>
        <v>40</v>
      </c>
      <c r="L36" s="6">
        <f>IF('キャッシュフロー表'!L16="","",'キャッシュフロー表'!L16)</f>
        <v>20</v>
      </c>
      <c r="M36" s="6">
        <f>IF('キャッシュフロー表'!M16="","",'キャッシュフロー表'!M16)</f>
        <v>520</v>
      </c>
      <c r="N36" s="47">
        <f>IF('キャッシュフロー表'!N16="","",'キャッシュフロー表'!N16)</f>
        <v>220</v>
      </c>
      <c r="O36" s="6">
        <f>IF('キャッシュフロー表'!O16="","",'キャッシュフロー表'!O16)</f>
        <v>20</v>
      </c>
      <c r="P36" s="6">
        <f>IF('キャッシュフロー表'!P16="","",'キャッシュフロー表'!P16)</f>
        <v>20</v>
      </c>
      <c r="Q36" s="47">
        <f>IF('キャッシュフロー表'!Q16="","",'キャッシュフロー表'!Q16)</f>
        <v>20</v>
      </c>
      <c r="R36" s="6">
        <f>IF('キャッシュフロー表'!R16="","",'キャッシュフロー表'!R16)</f>
        <v>20</v>
      </c>
      <c r="S36" s="6">
        <f>IF('キャッシュフロー表'!S16="","",'キャッシュフロー表'!S16)</f>
        <v>20</v>
      </c>
      <c r="T36" s="47">
        <f>IF('キャッシュフロー表'!T16="","",'キャッシュフロー表'!T16)</f>
        <v>20</v>
      </c>
      <c r="U36" s="6">
        <f>IF('キャッシュフロー表'!U16="","",'キャッシュフロー表'!U16)</f>
        <v>20</v>
      </c>
      <c r="V36" s="6">
        <f>IF('キャッシュフロー表'!V16="","",'キャッシュフロー表'!V16)</f>
        <v>20</v>
      </c>
      <c r="W36" s="47">
        <f>IF('キャッシュフロー表'!W16="","",'キャッシュフロー表'!W16)</f>
        <v>20</v>
      </c>
      <c r="X36" s="6">
        <f>IF('キャッシュフロー表'!X16="","",'キャッシュフロー表'!X16)</f>
        <v>20</v>
      </c>
      <c r="Y36" s="6">
        <f>IF('キャッシュフロー表'!Y16="","",'キャッシュフロー表'!Y16)</f>
        <v>20</v>
      </c>
      <c r="Z36" s="47">
        <f>IF('キャッシュフロー表'!Z16="","",'キャッシュフロー表'!Z16)</f>
        <v>20</v>
      </c>
      <c r="AA36" s="7">
        <f>IF('キャッシュフロー表'!AA16="","",'キャッシュフロー表'!AA16)</f>
        <v>20</v>
      </c>
    </row>
    <row r="37" spans="1:27" ht="15.75" customHeight="1">
      <c r="A37" s="225"/>
      <c r="B37" s="11" t="s">
        <v>15</v>
      </c>
      <c r="C37" s="17">
        <f>SUM(C32:C36)</f>
        <v>588</v>
      </c>
      <c r="D37" s="17">
        <f aca="true" t="shared" si="5" ref="D37:AA37">SUM(D32:D36)</f>
        <v>734</v>
      </c>
      <c r="E37" s="17">
        <f t="shared" si="5"/>
        <v>629</v>
      </c>
      <c r="F37" s="17">
        <f t="shared" si="5"/>
        <v>423</v>
      </c>
      <c r="G37" s="17">
        <f t="shared" si="5"/>
        <v>357</v>
      </c>
      <c r="H37" s="17">
        <f t="shared" si="5"/>
        <v>341</v>
      </c>
      <c r="I37" s="17">
        <f t="shared" si="5"/>
        <v>349</v>
      </c>
      <c r="J37" s="17">
        <f t="shared" si="5"/>
        <v>349</v>
      </c>
      <c r="K37" s="17">
        <f t="shared" si="5"/>
        <v>349</v>
      </c>
      <c r="L37" s="17">
        <f t="shared" si="5"/>
        <v>329</v>
      </c>
      <c r="M37" s="17">
        <f t="shared" si="5"/>
        <v>829</v>
      </c>
      <c r="N37" s="17">
        <f t="shared" si="5"/>
        <v>529</v>
      </c>
      <c r="O37" s="17">
        <f t="shared" si="5"/>
        <v>329</v>
      </c>
      <c r="P37" s="17">
        <f t="shared" si="5"/>
        <v>329</v>
      </c>
      <c r="Q37" s="17">
        <f t="shared" si="5"/>
        <v>332</v>
      </c>
      <c r="R37" s="17">
        <f t="shared" si="5"/>
        <v>332</v>
      </c>
      <c r="S37" s="17">
        <f t="shared" si="5"/>
        <v>332</v>
      </c>
      <c r="T37" s="17">
        <f t="shared" si="5"/>
        <v>332</v>
      </c>
      <c r="U37" s="17">
        <f t="shared" si="5"/>
        <v>332</v>
      </c>
      <c r="V37" s="17">
        <f t="shared" si="5"/>
        <v>332</v>
      </c>
      <c r="W37" s="17">
        <f t="shared" si="5"/>
        <v>307</v>
      </c>
      <c r="X37" s="17">
        <f t="shared" si="5"/>
        <v>307</v>
      </c>
      <c r="Y37" s="17">
        <f t="shared" si="5"/>
        <v>307</v>
      </c>
      <c r="Z37" s="17">
        <f t="shared" si="5"/>
        <v>307</v>
      </c>
      <c r="AA37" s="18">
        <f t="shared" si="5"/>
        <v>307</v>
      </c>
    </row>
    <row r="38" spans="1:27" ht="15.75" customHeight="1">
      <c r="A38" s="226" t="s">
        <v>16</v>
      </c>
      <c r="B38" s="226"/>
      <c r="C38" s="12">
        <f>C31-C37</f>
        <v>3362</v>
      </c>
      <c r="D38" s="19">
        <f aca="true" t="shared" si="6" ref="D38:AA38">D31-D37</f>
        <v>-334</v>
      </c>
      <c r="E38" s="19">
        <f t="shared" si="6"/>
        <v>-229</v>
      </c>
      <c r="F38" s="19">
        <f t="shared" si="6"/>
        <v>-423</v>
      </c>
      <c r="G38" s="19">
        <f t="shared" si="6"/>
        <v>-59</v>
      </c>
      <c r="H38" s="19">
        <f t="shared" si="6"/>
        <v>-43</v>
      </c>
      <c r="I38" s="19">
        <f t="shared" si="6"/>
        <v>-51</v>
      </c>
      <c r="J38" s="19">
        <f t="shared" si="6"/>
        <v>-51</v>
      </c>
      <c r="K38" s="19">
        <f t="shared" si="6"/>
        <v>-51</v>
      </c>
      <c r="L38" s="19">
        <f t="shared" si="6"/>
        <v>-31</v>
      </c>
      <c r="M38" s="19">
        <f t="shared" si="6"/>
        <v>-531</v>
      </c>
      <c r="N38" s="19">
        <f t="shared" si="6"/>
        <v>-231</v>
      </c>
      <c r="O38" s="19">
        <f t="shared" si="6"/>
        <v>-31</v>
      </c>
      <c r="P38" s="19">
        <f t="shared" si="6"/>
        <v>-31</v>
      </c>
      <c r="Q38" s="19">
        <f t="shared" si="6"/>
        <v>-34</v>
      </c>
      <c r="R38" s="19">
        <f t="shared" si="6"/>
        <v>-34</v>
      </c>
      <c r="S38" s="19">
        <f t="shared" si="6"/>
        <v>-34</v>
      </c>
      <c r="T38" s="19">
        <f t="shared" si="6"/>
        <v>-34</v>
      </c>
      <c r="U38" s="19">
        <f t="shared" si="6"/>
        <v>-34</v>
      </c>
      <c r="V38" s="19">
        <f t="shared" si="6"/>
        <v>-34</v>
      </c>
      <c r="W38" s="19">
        <f t="shared" si="6"/>
        <v>-9</v>
      </c>
      <c r="X38" s="19">
        <f t="shared" si="6"/>
        <v>-9</v>
      </c>
      <c r="Y38" s="19">
        <f t="shared" si="6"/>
        <v>-9</v>
      </c>
      <c r="Z38" s="19">
        <f t="shared" si="6"/>
        <v>-9</v>
      </c>
      <c r="AA38" s="20">
        <f t="shared" si="6"/>
        <v>-9</v>
      </c>
    </row>
    <row r="39" spans="1:27" ht="15.75" customHeight="1">
      <c r="A39" s="227" t="s">
        <v>17</v>
      </c>
      <c r="B39" s="227"/>
      <c r="C39" s="44">
        <f>C38</f>
        <v>3362</v>
      </c>
      <c r="D39" s="45">
        <f>C39+D38</f>
        <v>3028</v>
      </c>
      <c r="E39" s="45">
        <f aca="true" t="shared" si="7" ref="E39:AA39">D39+E38</f>
        <v>2799</v>
      </c>
      <c r="F39" s="45">
        <f t="shared" si="7"/>
        <v>2376</v>
      </c>
      <c r="G39" s="45">
        <f t="shared" si="7"/>
        <v>2317</v>
      </c>
      <c r="H39" s="45">
        <f t="shared" si="7"/>
        <v>2274</v>
      </c>
      <c r="I39" s="45">
        <f>H39+I38</f>
        <v>2223</v>
      </c>
      <c r="J39" s="45">
        <f t="shared" si="7"/>
        <v>2172</v>
      </c>
      <c r="K39" s="45">
        <f t="shared" si="7"/>
        <v>2121</v>
      </c>
      <c r="L39" s="45">
        <f t="shared" si="7"/>
        <v>2090</v>
      </c>
      <c r="M39" s="45">
        <f t="shared" si="7"/>
        <v>1559</v>
      </c>
      <c r="N39" s="45">
        <f t="shared" si="7"/>
        <v>1328</v>
      </c>
      <c r="O39" s="45">
        <f t="shared" si="7"/>
        <v>1297</v>
      </c>
      <c r="P39" s="45">
        <f t="shared" si="7"/>
        <v>1266</v>
      </c>
      <c r="Q39" s="45">
        <f t="shared" si="7"/>
        <v>1232</v>
      </c>
      <c r="R39" s="45">
        <f t="shared" si="7"/>
        <v>1198</v>
      </c>
      <c r="S39" s="45">
        <f t="shared" si="7"/>
        <v>1164</v>
      </c>
      <c r="T39" s="45">
        <f t="shared" si="7"/>
        <v>1130</v>
      </c>
      <c r="U39" s="45">
        <f t="shared" si="7"/>
        <v>1096</v>
      </c>
      <c r="V39" s="45">
        <f t="shared" si="7"/>
        <v>1062</v>
      </c>
      <c r="W39" s="45">
        <f t="shared" si="7"/>
        <v>1053</v>
      </c>
      <c r="X39" s="45">
        <f t="shared" si="7"/>
        <v>1044</v>
      </c>
      <c r="Y39" s="45">
        <f t="shared" si="7"/>
        <v>1035</v>
      </c>
      <c r="Z39" s="45">
        <f t="shared" si="7"/>
        <v>1026</v>
      </c>
      <c r="AA39" s="46">
        <f t="shared" si="7"/>
        <v>1017</v>
      </c>
    </row>
    <row r="40" ht="9" customHeight="1"/>
    <row r="41" ht="15.75" customHeight="1">
      <c r="A41" t="s">
        <v>154</v>
      </c>
    </row>
    <row r="42" ht="15.75" customHeight="1">
      <c r="A42" t="s">
        <v>149</v>
      </c>
    </row>
  </sheetData>
  <sheetProtection/>
  <mergeCells count="14">
    <mergeCell ref="A2:B2"/>
    <mergeCell ref="A3:A5"/>
    <mergeCell ref="A6:B6"/>
    <mergeCell ref="A7:A11"/>
    <mergeCell ref="A12:A17"/>
    <mergeCell ref="A18:B18"/>
    <mergeCell ref="A38:B38"/>
    <mergeCell ref="A39:B39"/>
    <mergeCell ref="A19:B19"/>
    <mergeCell ref="A22:B22"/>
    <mergeCell ref="A23:A25"/>
    <mergeCell ref="A26:B26"/>
    <mergeCell ref="A27:A31"/>
    <mergeCell ref="A32:A37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92" r:id="rId1"/>
  <headerFooter alignWithMargins="0">
    <oddHeader>&amp;C&amp;"ＭＳ Ｐゴシック,太字"&amp;16キャッシュフロー表（再任用時の一例）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26" width="8.00390625" style="0" customWidth="1"/>
  </cols>
  <sheetData>
    <row r="1" ht="15" customHeight="1">
      <c r="AA1" s="56" t="s">
        <v>27</v>
      </c>
    </row>
    <row r="2" spans="1:27" ht="30" customHeight="1">
      <c r="A2" s="223" t="s">
        <v>18</v>
      </c>
      <c r="B2" s="223"/>
      <c r="C2" s="58">
        <f>'キャッシュフロー表'!C2</f>
        <v>2024</v>
      </c>
      <c r="D2" s="65">
        <f>'キャッシュフロー表'!D2</f>
        <v>2025</v>
      </c>
      <c r="E2" s="65">
        <f>'キャッシュフロー表'!E2</f>
        <v>2026</v>
      </c>
      <c r="F2" s="65">
        <f>'キャッシュフロー表'!F2</f>
        <v>2027</v>
      </c>
      <c r="G2" s="65">
        <f>'キャッシュフロー表'!G2</f>
        <v>2028</v>
      </c>
      <c r="H2" s="65">
        <f>'キャッシュフロー表'!H2</f>
        <v>2029</v>
      </c>
      <c r="I2" s="65">
        <f>'キャッシュフロー表'!I2</f>
        <v>2030</v>
      </c>
      <c r="J2" s="65">
        <f>'キャッシュフロー表'!J2</f>
        <v>2031</v>
      </c>
      <c r="K2" s="65">
        <f>'キャッシュフロー表'!K2</f>
        <v>2032</v>
      </c>
      <c r="L2" s="65">
        <f>'キャッシュフロー表'!L2</f>
        <v>2033</v>
      </c>
      <c r="M2" s="65">
        <f>'キャッシュフロー表'!M2</f>
        <v>2034</v>
      </c>
      <c r="N2" s="65">
        <f>'キャッシュフロー表'!N2</f>
        <v>2035</v>
      </c>
      <c r="O2" s="65">
        <f>'キャッシュフロー表'!O2</f>
        <v>2036</v>
      </c>
      <c r="P2" s="65">
        <f>'キャッシュフロー表'!P2</f>
        <v>2037</v>
      </c>
      <c r="Q2" s="65">
        <f>'キャッシュフロー表'!Q2</f>
        <v>2038</v>
      </c>
      <c r="R2" s="65">
        <f>'キャッシュフロー表'!R2</f>
        <v>2039</v>
      </c>
      <c r="S2" s="65">
        <f>'キャッシュフロー表'!S2</f>
        <v>2040</v>
      </c>
      <c r="T2" s="65">
        <f>'キャッシュフロー表'!T2</f>
        <v>2041</v>
      </c>
      <c r="U2" s="65">
        <f>'キャッシュフロー表'!U2</f>
        <v>2042</v>
      </c>
      <c r="V2" s="65">
        <f>'キャッシュフロー表'!V2</f>
        <v>2043</v>
      </c>
      <c r="W2" s="65">
        <f>'キャッシュフロー表'!W2</f>
        <v>2044</v>
      </c>
      <c r="X2" s="65">
        <f>'キャッシュフロー表'!X2</f>
        <v>2045</v>
      </c>
      <c r="Y2" s="65">
        <f>'キャッシュフロー表'!Y2</f>
        <v>2046</v>
      </c>
      <c r="Z2" s="65">
        <f>'キャッシュフロー表'!Z2</f>
        <v>2047</v>
      </c>
      <c r="AA2" s="59">
        <f>'キャッシュフロー表'!AA2</f>
        <v>2048</v>
      </c>
    </row>
    <row r="3" spans="1:27" ht="30" customHeight="1">
      <c r="A3" s="234" t="s">
        <v>29</v>
      </c>
      <c r="B3" s="66" t="s">
        <v>0</v>
      </c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9"/>
    </row>
    <row r="4" spans="1:27" ht="30" customHeight="1">
      <c r="A4" s="235"/>
      <c r="B4" s="70" t="s">
        <v>1</v>
      </c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</row>
    <row r="5" spans="1:27" ht="30" customHeight="1">
      <c r="A5" s="235"/>
      <c r="B5" s="70" t="s">
        <v>2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3"/>
    </row>
    <row r="6" spans="1:27" ht="30" customHeight="1">
      <c r="A6" s="235"/>
      <c r="B6" s="70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3"/>
    </row>
    <row r="7" spans="1:27" ht="30" customHeight="1">
      <c r="A7" s="236"/>
      <c r="B7" s="74"/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</row>
    <row r="8" spans="1:27" s="52" customFormat="1" ht="60" customHeight="1">
      <c r="A8" s="241" t="s">
        <v>21</v>
      </c>
      <c r="B8" s="241"/>
      <c r="C8" s="49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51"/>
    </row>
    <row r="9" spans="1:28" ht="30" customHeight="1">
      <c r="A9" s="242" t="s">
        <v>30</v>
      </c>
      <c r="B9" s="66" t="s">
        <v>7</v>
      </c>
      <c r="C9" s="7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9"/>
      <c r="AB9" s="6"/>
    </row>
    <row r="10" spans="1:28" ht="30" customHeight="1">
      <c r="A10" s="242"/>
      <c r="B10" s="70" t="s">
        <v>8</v>
      </c>
      <c r="C10" s="7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B10" s="6"/>
    </row>
    <row r="11" spans="1:27" ht="30" customHeight="1">
      <c r="A11" s="242"/>
      <c r="B11" s="70" t="s">
        <v>19</v>
      </c>
      <c r="C11" s="79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3"/>
    </row>
    <row r="12" spans="1:27" ht="30" customHeight="1">
      <c r="A12" s="242"/>
      <c r="B12" s="70" t="s">
        <v>9</v>
      </c>
      <c r="C12" s="80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3"/>
    </row>
    <row r="13" spans="1:27" ht="30" customHeight="1">
      <c r="A13" s="242"/>
      <c r="B13" s="70"/>
      <c r="C13" s="80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</row>
    <row r="14" spans="1:27" ht="30" customHeight="1">
      <c r="A14" s="242"/>
      <c r="B14" s="81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4"/>
    </row>
    <row r="15" spans="1:27" ht="30" customHeight="1">
      <c r="A15" s="242"/>
      <c r="B15" s="85" t="s">
        <v>10</v>
      </c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1:27" ht="30" customHeight="1">
      <c r="A16" s="243" t="s">
        <v>31</v>
      </c>
      <c r="B16" s="66" t="s">
        <v>11</v>
      </c>
      <c r="C16" s="7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9"/>
    </row>
    <row r="17" spans="1:28" ht="30" customHeight="1">
      <c r="A17" s="243"/>
      <c r="B17" s="70" t="s">
        <v>13</v>
      </c>
      <c r="C17" s="79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6"/>
    </row>
    <row r="18" spans="1:27" ht="30" customHeight="1">
      <c r="A18" s="243"/>
      <c r="B18" s="70" t="s">
        <v>12</v>
      </c>
      <c r="C18" s="7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3"/>
    </row>
    <row r="19" spans="1:28" ht="30" customHeight="1">
      <c r="A19" s="243"/>
      <c r="B19" s="70" t="s">
        <v>14</v>
      </c>
      <c r="C19" s="79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3"/>
      <c r="AB19" s="6"/>
    </row>
    <row r="20" spans="1:27" ht="30" customHeight="1">
      <c r="A20" s="243"/>
      <c r="B20" s="70" t="s">
        <v>26</v>
      </c>
      <c r="C20" s="79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89"/>
      <c r="O20" s="72"/>
      <c r="P20" s="72"/>
      <c r="Q20" s="89"/>
      <c r="R20" s="72"/>
      <c r="S20" s="72"/>
      <c r="T20" s="89"/>
      <c r="U20" s="72"/>
      <c r="V20" s="72"/>
      <c r="W20" s="89"/>
      <c r="X20" s="72"/>
      <c r="Y20" s="72"/>
      <c r="Z20" s="89"/>
      <c r="AA20" s="73"/>
    </row>
    <row r="21" spans="1:27" ht="30" customHeight="1">
      <c r="A21" s="243"/>
      <c r="B21" s="70"/>
      <c r="C21" s="79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89"/>
      <c r="O21" s="72"/>
      <c r="P21" s="72"/>
      <c r="Q21" s="89"/>
      <c r="R21" s="72"/>
      <c r="S21" s="72"/>
      <c r="T21" s="89"/>
      <c r="U21" s="72"/>
      <c r="V21" s="72"/>
      <c r="W21" s="89"/>
      <c r="X21" s="72"/>
      <c r="Y21" s="72"/>
      <c r="Z21" s="89"/>
      <c r="AA21" s="73"/>
    </row>
    <row r="22" spans="1:27" ht="30" customHeight="1">
      <c r="A22" s="243"/>
      <c r="B22" s="70"/>
      <c r="C22" s="79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89"/>
      <c r="O22" s="72"/>
      <c r="P22" s="72"/>
      <c r="Q22" s="89"/>
      <c r="R22" s="72"/>
      <c r="S22" s="72"/>
      <c r="T22" s="89"/>
      <c r="U22" s="72"/>
      <c r="V22" s="72"/>
      <c r="W22" s="89"/>
      <c r="X22" s="72"/>
      <c r="Y22" s="72"/>
      <c r="Z22" s="89"/>
      <c r="AA22" s="73"/>
    </row>
    <row r="23" spans="1:27" ht="30" customHeight="1">
      <c r="A23" s="243"/>
      <c r="B23" s="90" t="s">
        <v>15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</row>
    <row r="24" spans="1:27" ht="36" customHeight="1">
      <c r="A24" s="226" t="s">
        <v>16</v>
      </c>
      <c r="B24" s="226"/>
      <c r="C24" s="1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0"/>
    </row>
    <row r="25" spans="1:27" ht="36" customHeight="1">
      <c r="A25" s="240" t="s">
        <v>17</v>
      </c>
      <c r="B25" s="240"/>
      <c r="C25" s="60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1"/>
    </row>
    <row r="26" spans="2:28" s="26" customFormat="1" ht="30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47"/>
    </row>
  </sheetData>
  <sheetProtection/>
  <mergeCells count="7">
    <mergeCell ref="A25:B25"/>
    <mergeCell ref="A2:B2"/>
    <mergeCell ref="A8:B8"/>
    <mergeCell ref="A9:A15"/>
    <mergeCell ref="A16:A23"/>
    <mergeCell ref="A24:B24"/>
    <mergeCell ref="A3:A7"/>
  </mergeCell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H35" sqref="H3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58">
      <pane xSplit="5" topLeftCell="F1" activePane="topRight" state="frozen"/>
      <selection pane="topLeft" activeCell="H35" sqref="H35"/>
      <selection pane="topRight" activeCell="D7" sqref="D7:D11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95">
        <v>2022</v>
      </c>
      <c r="G2" s="195">
        <f>F2+1</f>
        <v>2023</v>
      </c>
      <c r="H2" s="195">
        <f aca="true" t="shared" si="0" ref="H2:AD2">G2+1</f>
        <v>2024</v>
      </c>
      <c r="I2" s="195">
        <f t="shared" si="0"/>
        <v>2025</v>
      </c>
      <c r="J2" s="195">
        <f t="shared" si="0"/>
        <v>2026</v>
      </c>
      <c r="K2" s="195">
        <f t="shared" si="0"/>
        <v>2027</v>
      </c>
      <c r="L2" s="195">
        <f t="shared" si="0"/>
        <v>2028</v>
      </c>
      <c r="M2" s="195">
        <f t="shared" si="0"/>
        <v>2029</v>
      </c>
      <c r="N2" s="195">
        <f t="shared" si="0"/>
        <v>2030</v>
      </c>
      <c r="O2" s="195">
        <f t="shared" si="0"/>
        <v>2031</v>
      </c>
      <c r="P2" s="195">
        <f t="shared" si="0"/>
        <v>2032</v>
      </c>
      <c r="Q2" s="195">
        <f t="shared" si="0"/>
        <v>2033</v>
      </c>
      <c r="R2" s="195">
        <f t="shared" si="0"/>
        <v>2034</v>
      </c>
      <c r="S2" s="195">
        <f t="shared" si="0"/>
        <v>2035</v>
      </c>
      <c r="T2" s="195">
        <f t="shared" si="0"/>
        <v>2036</v>
      </c>
      <c r="U2" s="195">
        <f t="shared" si="0"/>
        <v>2037</v>
      </c>
      <c r="V2" s="195">
        <f t="shared" si="0"/>
        <v>2038</v>
      </c>
      <c r="W2" s="195">
        <f t="shared" si="0"/>
        <v>2039</v>
      </c>
      <c r="X2" s="195">
        <f t="shared" si="0"/>
        <v>2040</v>
      </c>
      <c r="Y2" s="195">
        <f t="shared" si="0"/>
        <v>2041</v>
      </c>
      <c r="Z2" s="195">
        <f t="shared" si="0"/>
        <v>2042</v>
      </c>
      <c r="AA2" s="195">
        <f t="shared" si="0"/>
        <v>2043</v>
      </c>
      <c r="AB2" s="195">
        <f t="shared" si="0"/>
        <v>2044</v>
      </c>
      <c r="AC2" s="195">
        <f t="shared" si="0"/>
        <v>2045</v>
      </c>
      <c r="AD2" s="195">
        <f t="shared" si="0"/>
        <v>2046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35"/>
      <c r="D4" s="228" t="s">
        <v>130</v>
      </c>
      <c r="E4" s="229"/>
      <c r="F4" s="146">
        <v>61</v>
      </c>
      <c r="G4" s="146">
        <v>62</v>
      </c>
      <c r="H4" s="146">
        <v>63</v>
      </c>
      <c r="I4" s="146">
        <v>64</v>
      </c>
      <c r="J4" s="146">
        <v>65</v>
      </c>
      <c r="K4" s="146">
        <v>66</v>
      </c>
      <c r="L4" s="146">
        <v>67</v>
      </c>
      <c r="M4" s="146">
        <v>68</v>
      </c>
      <c r="N4" s="146">
        <v>69</v>
      </c>
      <c r="O4" s="146">
        <v>70</v>
      </c>
      <c r="P4" s="146">
        <v>71</v>
      </c>
      <c r="Q4" s="146">
        <v>72</v>
      </c>
      <c r="R4" s="146">
        <v>73</v>
      </c>
      <c r="S4" s="146">
        <v>74</v>
      </c>
      <c r="T4" s="146">
        <v>75</v>
      </c>
      <c r="U4" s="146">
        <v>76</v>
      </c>
      <c r="V4" s="146">
        <v>77</v>
      </c>
      <c r="W4" s="146">
        <v>78</v>
      </c>
      <c r="X4" s="146">
        <v>79</v>
      </c>
      <c r="Y4" s="146">
        <v>80</v>
      </c>
      <c r="Z4" s="146">
        <v>81</v>
      </c>
      <c r="AA4" s="146">
        <v>82</v>
      </c>
      <c r="AB4" s="146">
        <v>83</v>
      </c>
      <c r="AC4" s="146">
        <v>84</v>
      </c>
      <c r="AD4" s="146">
        <v>85</v>
      </c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35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35">
        <f>B6</f>
        <v>727772.8319999999</v>
      </c>
      <c r="D6" s="149" t="s">
        <v>127</v>
      </c>
      <c r="F6" t="s">
        <v>126</v>
      </c>
      <c r="I6" t="s">
        <v>125</v>
      </c>
      <c r="J6" s="193"/>
    </row>
    <row r="7" spans="3:30" ht="18" customHeight="1" thickBot="1">
      <c r="C7" s="192">
        <f>SUM(C5:C6)</f>
        <v>2400445.345932</v>
      </c>
      <c r="D7" s="251" t="s">
        <v>0</v>
      </c>
      <c r="E7" s="186" t="s">
        <v>7</v>
      </c>
      <c r="F7" s="183">
        <v>0</v>
      </c>
      <c r="G7" s="183">
        <v>0</v>
      </c>
      <c r="H7" s="183"/>
      <c r="I7" s="183">
        <v>0</v>
      </c>
      <c r="J7" s="183">
        <v>2200000</v>
      </c>
      <c r="K7" s="183">
        <v>2200000</v>
      </c>
      <c r="L7" s="183">
        <f>K7</f>
        <v>2200000</v>
      </c>
      <c r="M7" s="183">
        <f>K7</f>
        <v>2200000</v>
      </c>
      <c r="N7" s="183">
        <f>K7</f>
        <v>2200000</v>
      </c>
      <c r="O7" s="183">
        <f>N7</f>
        <v>2200000</v>
      </c>
      <c r="P7" s="183">
        <f>N7</f>
        <v>2200000</v>
      </c>
      <c r="Q7" s="183">
        <f>N7</f>
        <v>2200000</v>
      </c>
      <c r="R7" s="183">
        <f>Q7</f>
        <v>2200000</v>
      </c>
      <c r="S7" s="183">
        <f>Q7</f>
        <v>2200000</v>
      </c>
      <c r="T7" s="183">
        <f>Q7</f>
        <v>2200000</v>
      </c>
      <c r="U7" s="183">
        <f>T7</f>
        <v>2200000</v>
      </c>
      <c r="V7" s="183">
        <f>T7</f>
        <v>2200000</v>
      </c>
      <c r="W7" s="183">
        <f>T7</f>
        <v>2200000</v>
      </c>
      <c r="X7" s="183">
        <f>W7</f>
        <v>2200000</v>
      </c>
      <c r="Y7" s="183">
        <f>W7</f>
        <v>2200000</v>
      </c>
      <c r="Z7" s="183">
        <f>W7</f>
        <v>2200000</v>
      </c>
      <c r="AA7" s="183">
        <f>Z7</f>
        <v>2200000</v>
      </c>
      <c r="AB7" s="183">
        <f>Z7</f>
        <v>2200000</v>
      </c>
      <c r="AC7" s="183">
        <f>Z7</f>
        <v>2200000</v>
      </c>
      <c r="AD7" s="183">
        <f>AC7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1500000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4" ht="18" customHeight="1" thickBot="1">
      <c r="A9" t="s">
        <v>124</v>
      </c>
      <c r="B9" s="116" t="s">
        <v>123</v>
      </c>
      <c r="D9" s="252"/>
      <c r="E9" s="186" t="s">
        <v>120</v>
      </c>
      <c r="F9" s="183">
        <f>IF(F7&lt;700000,F7,IF(F7&lt;1300000,700000,IF(F7&lt;4100000,F7*0.25+375000,"年金収入410万超")))</f>
        <v>0</v>
      </c>
      <c r="G9" s="183">
        <f>IF(G7&lt;700000,G7,IF(G7&lt;1300000,700000,IF(G7&lt;4100000,G7*0.25+375000,"年金収入410万超")))</f>
        <v>0</v>
      </c>
      <c r="H9" s="183">
        <f>IF(H7&lt;700000,H7,IF(H7&lt;1300000,700000,IF(H7&lt;4100000,H7*0.25+375000,"年金収入410万超")))</f>
        <v>0</v>
      </c>
      <c r="I9" s="183">
        <f>IF(I7&lt;700000,I7,IF(I7&lt;1300000,700000,IF(I7&lt;4100000,I7*0.25+375000,"年金収入410万超")))</f>
        <v>0</v>
      </c>
      <c r="J9" s="183">
        <f aca="true" t="shared" si="1" ref="J9:AH9">IF(J7&lt;1200000,J7,IF(J7&lt;3300000,1200000,"年金収入330万超"))</f>
        <v>1200000</v>
      </c>
      <c r="K9" s="183">
        <f t="shared" si="1"/>
        <v>1200000</v>
      </c>
      <c r="L9" s="183">
        <f t="shared" si="1"/>
        <v>1200000</v>
      </c>
      <c r="M9" s="183">
        <f t="shared" si="1"/>
        <v>1200000</v>
      </c>
      <c r="N9" s="183">
        <f t="shared" si="1"/>
        <v>1200000</v>
      </c>
      <c r="O9" s="183">
        <f t="shared" si="1"/>
        <v>1200000</v>
      </c>
      <c r="P9" s="183">
        <f t="shared" si="1"/>
        <v>1200000</v>
      </c>
      <c r="Q9" s="183">
        <f t="shared" si="1"/>
        <v>1200000</v>
      </c>
      <c r="R9" s="183">
        <f t="shared" si="1"/>
        <v>1200000</v>
      </c>
      <c r="S9" s="183">
        <f t="shared" si="1"/>
        <v>1200000</v>
      </c>
      <c r="T9" s="183">
        <f t="shared" si="1"/>
        <v>1200000</v>
      </c>
      <c r="U9" s="183">
        <f t="shared" si="1"/>
        <v>1200000</v>
      </c>
      <c r="V9" s="183">
        <f t="shared" si="1"/>
        <v>1200000</v>
      </c>
      <c r="W9" s="183">
        <f t="shared" si="1"/>
        <v>1200000</v>
      </c>
      <c r="X9" s="183">
        <f t="shared" si="1"/>
        <v>1200000</v>
      </c>
      <c r="Y9" s="183">
        <f t="shared" si="1"/>
        <v>1200000</v>
      </c>
      <c r="Z9" s="183">
        <f t="shared" si="1"/>
        <v>1200000</v>
      </c>
      <c r="AA9" s="183">
        <f t="shared" si="1"/>
        <v>1200000</v>
      </c>
      <c r="AB9" s="183">
        <f t="shared" si="1"/>
        <v>1200000</v>
      </c>
      <c r="AC9" s="183">
        <f t="shared" si="1"/>
        <v>1200000</v>
      </c>
      <c r="AD9" s="183">
        <f t="shared" si="1"/>
        <v>1200000</v>
      </c>
      <c r="AE9" s="190">
        <f t="shared" si="1"/>
        <v>0</v>
      </c>
      <c r="AF9" s="190">
        <f t="shared" si="1"/>
        <v>0</v>
      </c>
      <c r="AG9" s="190">
        <f t="shared" si="1"/>
        <v>0</v>
      </c>
      <c r="AH9" s="190">
        <f t="shared" si="1"/>
        <v>0</v>
      </c>
    </row>
    <row r="10" spans="2:30" ht="18" customHeight="1" thickBot="1">
      <c r="B10" s="189" t="s">
        <v>122</v>
      </c>
      <c r="C10" s="188">
        <v>786500</v>
      </c>
      <c r="D10" s="252"/>
      <c r="E10" s="186" t="s">
        <v>119</v>
      </c>
      <c r="F10" s="183">
        <v>650000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0" ht="30" customHeight="1">
      <c r="B11" s="187"/>
      <c r="C11" s="116"/>
      <c r="D11" s="253"/>
      <c r="E11" s="184" t="s">
        <v>117</v>
      </c>
      <c r="F11" s="183">
        <f aca="true" t="shared" si="2" ref="F11:AD11">F7+F8-F9-F10</f>
        <v>850000</v>
      </c>
      <c r="G11" s="183">
        <f t="shared" si="2"/>
        <v>0</v>
      </c>
      <c r="H11" s="183">
        <f t="shared" si="2"/>
        <v>0</v>
      </c>
      <c r="I11" s="183">
        <f t="shared" si="2"/>
        <v>0</v>
      </c>
      <c r="J11" s="183">
        <f t="shared" si="2"/>
        <v>1000000</v>
      </c>
      <c r="K11" s="183">
        <f t="shared" si="2"/>
        <v>1000000</v>
      </c>
      <c r="L11" s="183">
        <f t="shared" si="2"/>
        <v>1000000</v>
      </c>
      <c r="M11" s="183">
        <f t="shared" si="2"/>
        <v>1000000</v>
      </c>
      <c r="N11" s="183">
        <f t="shared" si="2"/>
        <v>1000000</v>
      </c>
      <c r="O11" s="183">
        <f t="shared" si="2"/>
        <v>1000000</v>
      </c>
      <c r="P11" s="183">
        <f t="shared" si="2"/>
        <v>1000000</v>
      </c>
      <c r="Q11" s="183">
        <f t="shared" si="2"/>
        <v>1000000</v>
      </c>
      <c r="R11" s="183">
        <f t="shared" si="2"/>
        <v>1000000</v>
      </c>
      <c r="S11" s="183">
        <f t="shared" si="2"/>
        <v>1000000</v>
      </c>
      <c r="T11" s="183">
        <f t="shared" si="2"/>
        <v>1000000</v>
      </c>
      <c r="U11" s="183">
        <f t="shared" si="2"/>
        <v>1000000</v>
      </c>
      <c r="V11" s="183">
        <f t="shared" si="2"/>
        <v>1000000</v>
      </c>
      <c r="W11" s="183">
        <f t="shared" si="2"/>
        <v>1000000</v>
      </c>
      <c r="X11" s="183">
        <f t="shared" si="2"/>
        <v>1000000</v>
      </c>
      <c r="Y11" s="183">
        <f t="shared" si="2"/>
        <v>1000000</v>
      </c>
      <c r="Z11" s="183">
        <f t="shared" si="2"/>
        <v>1000000</v>
      </c>
      <c r="AA11" s="183">
        <f t="shared" si="2"/>
        <v>1000000</v>
      </c>
      <c r="AB11" s="183">
        <f t="shared" si="2"/>
        <v>1000000</v>
      </c>
      <c r="AC11" s="183">
        <f t="shared" si="2"/>
        <v>1000000</v>
      </c>
      <c r="AD11" s="183">
        <f t="shared" si="2"/>
        <v>1000000</v>
      </c>
    </row>
    <row r="12" spans="3:30" ht="18" customHeight="1">
      <c r="C12" s="185"/>
      <c r="D12" s="251" t="s">
        <v>1</v>
      </c>
      <c r="E12" s="186" t="s">
        <v>7</v>
      </c>
      <c r="F12" s="183">
        <v>0</v>
      </c>
      <c r="G12" s="183">
        <v>0</v>
      </c>
      <c r="H12" s="183">
        <v>0</v>
      </c>
      <c r="I12" s="183">
        <v>0</v>
      </c>
      <c r="J12" s="183">
        <v>780900</v>
      </c>
      <c r="K12" s="183">
        <f>J12</f>
        <v>780900</v>
      </c>
      <c r="L12" s="183">
        <f>K12</f>
        <v>780900</v>
      </c>
      <c r="M12" s="183">
        <f aca="true" t="shared" si="3" ref="M12:AD12">K12</f>
        <v>780900</v>
      </c>
      <c r="N12" s="183">
        <f t="shared" si="3"/>
        <v>780900</v>
      </c>
      <c r="O12" s="183">
        <f t="shared" si="3"/>
        <v>780900</v>
      </c>
      <c r="P12" s="183">
        <f t="shared" si="3"/>
        <v>780900</v>
      </c>
      <c r="Q12" s="183">
        <f t="shared" si="3"/>
        <v>780900</v>
      </c>
      <c r="R12" s="183">
        <f t="shared" si="3"/>
        <v>780900</v>
      </c>
      <c r="S12" s="183">
        <f t="shared" si="3"/>
        <v>780900</v>
      </c>
      <c r="T12" s="183">
        <f t="shared" si="3"/>
        <v>780900</v>
      </c>
      <c r="U12" s="183">
        <f t="shared" si="3"/>
        <v>780900</v>
      </c>
      <c r="V12" s="183">
        <f t="shared" si="3"/>
        <v>780900</v>
      </c>
      <c r="W12" s="183">
        <f t="shared" si="3"/>
        <v>780900</v>
      </c>
      <c r="X12" s="183">
        <f t="shared" si="3"/>
        <v>780900</v>
      </c>
      <c r="Y12" s="183">
        <f t="shared" si="3"/>
        <v>780900</v>
      </c>
      <c r="Z12" s="183">
        <f t="shared" si="3"/>
        <v>780900</v>
      </c>
      <c r="AA12" s="183">
        <f t="shared" si="3"/>
        <v>780900</v>
      </c>
      <c r="AB12" s="183">
        <f t="shared" si="3"/>
        <v>780900</v>
      </c>
      <c r="AC12" s="183">
        <f t="shared" si="3"/>
        <v>780900</v>
      </c>
      <c r="AD12" s="183">
        <f t="shared" si="3"/>
        <v>780900</v>
      </c>
    </row>
    <row r="13" spans="3:30" ht="18" customHeight="1">
      <c r="C13" s="185"/>
      <c r="D13" s="252"/>
      <c r="E13" s="186" t="s">
        <v>121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</row>
    <row r="14" spans="3:30" ht="18" customHeight="1">
      <c r="C14" s="185"/>
      <c r="D14" s="252"/>
      <c r="E14" s="186" t="s">
        <v>120</v>
      </c>
      <c r="F14" s="183">
        <f>IF(F12&lt;700000,F12,IF(F12&lt;1300000,700000,IF(F12&lt;4100000,F12*0.25+375000,"年金収入410万超")))</f>
        <v>0</v>
      </c>
      <c r="G14" s="183">
        <f>IF(G12&lt;700000,G12,IF(G12&lt;1300000,700000,IF(G12&lt;4100000,G12*0.25+375000,"年金収入410万超")))</f>
        <v>0</v>
      </c>
      <c r="H14" s="183">
        <f>IF(H12&lt;700000,H12,IF(H12&lt;1300000,700000,IF(H12&lt;4100000,H12*0.25+375000,"年金収入410万超")))</f>
        <v>0</v>
      </c>
      <c r="I14" s="183">
        <f>IF(I12&lt;700000,I12,IF(I12&lt;1300000,700000,IF(I12&lt;4100000,I12*0.25+375000,"年金収入410万超")))</f>
        <v>0</v>
      </c>
      <c r="J14" s="183">
        <f aca="true" t="shared" si="4" ref="J14:AD14">IF(J12&lt;1200000,J12,IF(J12&lt;3300000,1200000,"年金収入330万超"))</f>
        <v>780900</v>
      </c>
      <c r="K14" s="183">
        <f t="shared" si="4"/>
        <v>780900</v>
      </c>
      <c r="L14" s="183">
        <f t="shared" si="4"/>
        <v>780900</v>
      </c>
      <c r="M14" s="183">
        <f t="shared" si="4"/>
        <v>780900</v>
      </c>
      <c r="N14" s="183">
        <f t="shared" si="4"/>
        <v>780900</v>
      </c>
      <c r="O14" s="183">
        <f t="shared" si="4"/>
        <v>780900</v>
      </c>
      <c r="P14" s="183">
        <f t="shared" si="4"/>
        <v>780900</v>
      </c>
      <c r="Q14" s="183">
        <f t="shared" si="4"/>
        <v>780900</v>
      </c>
      <c r="R14" s="183">
        <f t="shared" si="4"/>
        <v>780900</v>
      </c>
      <c r="S14" s="183">
        <f t="shared" si="4"/>
        <v>780900</v>
      </c>
      <c r="T14" s="183">
        <f t="shared" si="4"/>
        <v>780900</v>
      </c>
      <c r="U14" s="183">
        <f t="shared" si="4"/>
        <v>780900</v>
      </c>
      <c r="V14" s="183">
        <f t="shared" si="4"/>
        <v>780900</v>
      </c>
      <c r="W14" s="183">
        <f t="shared" si="4"/>
        <v>780900</v>
      </c>
      <c r="X14" s="183">
        <f t="shared" si="4"/>
        <v>780900</v>
      </c>
      <c r="Y14" s="183">
        <f t="shared" si="4"/>
        <v>780900</v>
      </c>
      <c r="Z14" s="183">
        <f t="shared" si="4"/>
        <v>780900</v>
      </c>
      <c r="AA14" s="183">
        <f t="shared" si="4"/>
        <v>780900</v>
      </c>
      <c r="AB14" s="183">
        <f t="shared" si="4"/>
        <v>780900</v>
      </c>
      <c r="AC14" s="183">
        <f t="shared" si="4"/>
        <v>780900</v>
      </c>
      <c r="AD14" s="183">
        <f t="shared" si="4"/>
        <v>780900</v>
      </c>
    </row>
    <row r="15" spans="3:30" ht="18" customHeight="1">
      <c r="C15" s="185"/>
      <c r="D15" s="252"/>
      <c r="E15" s="186" t="s">
        <v>119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</row>
    <row r="16" spans="3:30" ht="30" customHeight="1">
      <c r="C16" s="185"/>
      <c r="D16" s="253"/>
      <c r="E16" s="184" t="s">
        <v>117</v>
      </c>
      <c r="F16" s="183">
        <f aca="true" t="shared" si="5" ref="F16:AD16">F12+F13-F14-F15</f>
        <v>0</v>
      </c>
      <c r="G16" s="183">
        <f t="shared" si="5"/>
        <v>0</v>
      </c>
      <c r="H16" s="183">
        <f t="shared" si="5"/>
        <v>0</v>
      </c>
      <c r="I16" s="183">
        <f t="shared" si="5"/>
        <v>0</v>
      </c>
      <c r="J16" s="183">
        <f t="shared" si="5"/>
        <v>0</v>
      </c>
      <c r="K16" s="183">
        <f t="shared" si="5"/>
        <v>0</v>
      </c>
      <c r="L16" s="183">
        <f t="shared" si="5"/>
        <v>0</v>
      </c>
      <c r="M16" s="183">
        <f t="shared" si="5"/>
        <v>0</v>
      </c>
      <c r="N16" s="183">
        <f t="shared" si="5"/>
        <v>0</v>
      </c>
      <c r="O16" s="183">
        <f t="shared" si="5"/>
        <v>0</v>
      </c>
      <c r="P16" s="183">
        <f t="shared" si="5"/>
        <v>0</v>
      </c>
      <c r="Q16" s="183">
        <f t="shared" si="5"/>
        <v>0</v>
      </c>
      <c r="R16" s="183">
        <f t="shared" si="5"/>
        <v>0</v>
      </c>
      <c r="S16" s="183">
        <f t="shared" si="5"/>
        <v>0</v>
      </c>
      <c r="T16" s="183">
        <f t="shared" si="5"/>
        <v>0</v>
      </c>
      <c r="U16" s="183">
        <f t="shared" si="5"/>
        <v>0</v>
      </c>
      <c r="V16" s="183">
        <f t="shared" si="5"/>
        <v>0</v>
      </c>
      <c r="W16" s="183">
        <f t="shared" si="5"/>
        <v>0</v>
      </c>
      <c r="X16" s="183">
        <f t="shared" si="5"/>
        <v>0</v>
      </c>
      <c r="Y16" s="183">
        <f t="shared" si="5"/>
        <v>0</v>
      </c>
      <c r="Z16" s="183">
        <f t="shared" si="5"/>
        <v>0</v>
      </c>
      <c r="AA16" s="183">
        <f t="shared" si="5"/>
        <v>0</v>
      </c>
      <c r="AB16" s="183">
        <f t="shared" si="5"/>
        <v>0</v>
      </c>
      <c r="AC16" s="183">
        <f t="shared" si="5"/>
        <v>0</v>
      </c>
      <c r="AD16" s="183">
        <f t="shared" si="5"/>
        <v>0</v>
      </c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35"/>
      <c r="D19" s="225" t="s">
        <v>0</v>
      </c>
      <c r="E19" s="177" t="s">
        <v>117</v>
      </c>
      <c r="F19" s="178">
        <f aca="true" t="shared" si="6" ref="F19:AD19">F11</f>
        <v>850000</v>
      </c>
      <c r="G19" s="178">
        <f t="shared" si="6"/>
        <v>0</v>
      </c>
      <c r="H19" s="178">
        <f t="shared" si="6"/>
        <v>0</v>
      </c>
      <c r="I19" s="178">
        <f t="shared" si="6"/>
        <v>0</v>
      </c>
      <c r="J19" s="178">
        <f t="shared" si="6"/>
        <v>1000000</v>
      </c>
      <c r="K19" s="178">
        <f t="shared" si="6"/>
        <v>1000000</v>
      </c>
      <c r="L19" s="178">
        <f t="shared" si="6"/>
        <v>1000000</v>
      </c>
      <c r="M19" s="178">
        <f t="shared" si="6"/>
        <v>1000000</v>
      </c>
      <c r="N19" s="178">
        <f t="shared" si="6"/>
        <v>1000000</v>
      </c>
      <c r="O19" s="178">
        <f t="shared" si="6"/>
        <v>1000000</v>
      </c>
      <c r="P19" s="178">
        <f t="shared" si="6"/>
        <v>1000000</v>
      </c>
      <c r="Q19" s="178">
        <f t="shared" si="6"/>
        <v>1000000</v>
      </c>
      <c r="R19" s="178">
        <f t="shared" si="6"/>
        <v>1000000</v>
      </c>
      <c r="S19" s="178">
        <f t="shared" si="6"/>
        <v>1000000</v>
      </c>
      <c r="T19" s="178">
        <f t="shared" si="6"/>
        <v>1000000</v>
      </c>
      <c r="U19" s="178">
        <f t="shared" si="6"/>
        <v>1000000</v>
      </c>
      <c r="V19" s="178">
        <f t="shared" si="6"/>
        <v>1000000</v>
      </c>
      <c r="W19" s="178">
        <f t="shared" si="6"/>
        <v>1000000</v>
      </c>
      <c r="X19" s="178">
        <f t="shared" si="6"/>
        <v>1000000</v>
      </c>
      <c r="Y19" s="178">
        <f t="shared" si="6"/>
        <v>1000000</v>
      </c>
      <c r="Z19" s="178">
        <f t="shared" si="6"/>
        <v>1000000</v>
      </c>
      <c r="AA19" s="178">
        <f t="shared" si="6"/>
        <v>1000000</v>
      </c>
      <c r="AB19" s="178">
        <f t="shared" si="6"/>
        <v>1000000</v>
      </c>
      <c r="AC19" s="178">
        <f t="shared" si="6"/>
        <v>1000000</v>
      </c>
      <c r="AD19" s="178">
        <f t="shared" si="6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>
        <v>380000</v>
      </c>
      <c r="G21" s="178">
        <v>380000</v>
      </c>
      <c r="H21" s="178">
        <v>380000</v>
      </c>
      <c r="I21" s="178">
        <v>380000</v>
      </c>
      <c r="J21" s="178">
        <v>380000</v>
      </c>
      <c r="K21" s="178">
        <v>380000</v>
      </c>
      <c r="L21" s="178">
        <v>380000</v>
      </c>
      <c r="M21" s="178">
        <v>380000</v>
      </c>
      <c r="N21" s="178">
        <v>380000</v>
      </c>
      <c r="O21" s="178">
        <v>480000</v>
      </c>
      <c r="P21" s="178">
        <v>480000</v>
      </c>
      <c r="Q21" s="178">
        <v>480000</v>
      </c>
      <c r="R21" s="178">
        <v>480000</v>
      </c>
      <c r="S21" s="178">
        <v>480000</v>
      </c>
      <c r="T21" s="178">
        <v>480000</v>
      </c>
      <c r="U21" s="178">
        <v>480000</v>
      </c>
      <c r="V21" s="178">
        <v>480000</v>
      </c>
      <c r="W21" s="178">
        <v>480000</v>
      </c>
      <c r="X21" s="178">
        <v>480000</v>
      </c>
      <c r="Y21" s="178">
        <v>480000</v>
      </c>
      <c r="Z21" s="178">
        <v>480000</v>
      </c>
      <c r="AA21" s="178">
        <v>480000</v>
      </c>
      <c r="AB21" s="178">
        <v>480000</v>
      </c>
      <c r="AC21" s="178">
        <v>480000</v>
      </c>
      <c r="AD21" s="178">
        <v>480000</v>
      </c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>
        <v>70000</v>
      </c>
      <c r="L22" s="178">
        <v>70000</v>
      </c>
      <c r="M22" s="178">
        <v>70000</v>
      </c>
      <c r="N22" s="178">
        <v>70000</v>
      </c>
      <c r="O22" s="178">
        <v>70000</v>
      </c>
      <c r="P22" s="178">
        <v>70000</v>
      </c>
      <c r="Q22" s="178">
        <v>70000</v>
      </c>
      <c r="R22" s="178">
        <v>70000</v>
      </c>
      <c r="S22" s="178">
        <v>70000</v>
      </c>
      <c r="T22" s="178">
        <v>70000</v>
      </c>
      <c r="U22" s="178">
        <v>70000</v>
      </c>
      <c r="V22" s="178">
        <v>70000</v>
      </c>
      <c r="W22" s="178">
        <v>70000</v>
      </c>
      <c r="X22" s="178">
        <v>70000</v>
      </c>
      <c r="Y22" s="178">
        <v>70000</v>
      </c>
      <c r="Z22" s="178">
        <v>70000</v>
      </c>
      <c r="AA22" s="178">
        <v>70000</v>
      </c>
      <c r="AB22" s="178">
        <v>70000</v>
      </c>
      <c r="AC22" s="178">
        <v>70000</v>
      </c>
      <c r="AD22" s="178">
        <v>70000</v>
      </c>
    </row>
    <row r="23" spans="4:30" ht="18" customHeight="1">
      <c r="D23" s="225"/>
      <c r="E23" s="175" t="s">
        <v>114</v>
      </c>
      <c r="F23" s="178">
        <v>481077</v>
      </c>
      <c r="G23" s="178">
        <v>481077</v>
      </c>
      <c r="H23" s="178">
        <f aca="true" t="shared" si="7" ref="H23:AD23">H80</f>
        <v>29952</v>
      </c>
      <c r="I23" s="178">
        <f t="shared" si="7"/>
        <v>29952</v>
      </c>
      <c r="J23" s="178">
        <f t="shared" si="7"/>
        <v>63392</v>
      </c>
      <c r="K23" s="178">
        <f t="shared" si="7"/>
        <v>249090</v>
      </c>
      <c r="L23" s="178">
        <f t="shared" si="7"/>
        <v>249090</v>
      </c>
      <c r="M23" s="178">
        <f t="shared" si="7"/>
        <v>249090</v>
      </c>
      <c r="N23" s="178">
        <f t="shared" si="7"/>
        <v>249090</v>
      </c>
      <c r="O23" s="178">
        <f t="shared" si="7"/>
        <v>249090</v>
      </c>
      <c r="P23" s="178">
        <f t="shared" si="7"/>
        <v>249090</v>
      </c>
      <c r="Q23" s="178">
        <f t="shared" si="7"/>
        <v>249090</v>
      </c>
      <c r="R23" s="178">
        <f t="shared" si="7"/>
        <v>249090</v>
      </c>
      <c r="S23" s="178">
        <f t="shared" si="7"/>
        <v>249090</v>
      </c>
      <c r="T23" s="178">
        <f t="shared" si="7"/>
        <v>276065</v>
      </c>
      <c r="U23" s="178">
        <f t="shared" si="7"/>
        <v>276065</v>
      </c>
      <c r="V23" s="178">
        <f t="shared" si="7"/>
        <v>276065</v>
      </c>
      <c r="W23" s="178">
        <f t="shared" si="7"/>
        <v>276065</v>
      </c>
      <c r="X23" s="178">
        <f t="shared" si="7"/>
        <v>276065</v>
      </c>
      <c r="Y23" s="178">
        <f t="shared" si="7"/>
        <v>276065</v>
      </c>
      <c r="Z23" s="178">
        <f t="shared" si="7"/>
        <v>276065</v>
      </c>
      <c r="AA23" s="178">
        <f t="shared" si="7"/>
        <v>276065</v>
      </c>
      <c r="AB23" s="178">
        <f t="shared" si="7"/>
        <v>276065</v>
      </c>
      <c r="AC23" s="178">
        <f t="shared" si="7"/>
        <v>276065</v>
      </c>
      <c r="AD23" s="178">
        <f t="shared" si="7"/>
        <v>276065</v>
      </c>
    </row>
    <row r="24" spans="4:30" ht="18" customHeight="1">
      <c r="D24" s="225"/>
      <c r="E24" s="175" t="s">
        <v>113</v>
      </c>
      <c r="F24" s="144">
        <f aca="true" t="shared" si="8" ref="F24:AD24">IF(F19-F20-F21-F22-F23&lt;0,0,F19-F20-F21-F22-F23)</f>
        <v>0</v>
      </c>
      <c r="G24" s="144">
        <f t="shared" si="8"/>
        <v>0</v>
      </c>
      <c r="H24" s="144">
        <f t="shared" si="8"/>
        <v>0</v>
      </c>
      <c r="I24" s="144">
        <f t="shared" si="8"/>
        <v>0</v>
      </c>
      <c r="J24" s="144">
        <f t="shared" si="8"/>
        <v>106608</v>
      </c>
      <c r="K24" s="144">
        <f t="shared" si="8"/>
        <v>0</v>
      </c>
      <c r="L24" s="144">
        <f t="shared" si="8"/>
        <v>0</v>
      </c>
      <c r="M24" s="144">
        <f t="shared" si="8"/>
        <v>0</v>
      </c>
      <c r="N24" s="144">
        <f t="shared" si="8"/>
        <v>0</v>
      </c>
      <c r="O24" s="144">
        <f t="shared" si="8"/>
        <v>0</v>
      </c>
      <c r="P24" s="144">
        <f t="shared" si="8"/>
        <v>0</v>
      </c>
      <c r="Q24" s="144">
        <f t="shared" si="8"/>
        <v>0</v>
      </c>
      <c r="R24" s="144">
        <f t="shared" si="8"/>
        <v>0</v>
      </c>
      <c r="S24" s="144">
        <f t="shared" si="8"/>
        <v>0</v>
      </c>
      <c r="T24" s="144">
        <f t="shared" si="8"/>
        <v>0</v>
      </c>
      <c r="U24" s="144">
        <f t="shared" si="8"/>
        <v>0</v>
      </c>
      <c r="V24" s="144">
        <f t="shared" si="8"/>
        <v>0</v>
      </c>
      <c r="W24" s="144">
        <f t="shared" si="8"/>
        <v>0</v>
      </c>
      <c r="X24" s="144">
        <f t="shared" si="8"/>
        <v>0</v>
      </c>
      <c r="Y24" s="144">
        <f t="shared" si="8"/>
        <v>0</v>
      </c>
      <c r="Z24" s="144">
        <f t="shared" si="8"/>
        <v>0</v>
      </c>
      <c r="AA24" s="144">
        <f t="shared" si="8"/>
        <v>0</v>
      </c>
      <c r="AB24" s="144">
        <f t="shared" si="8"/>
        <v>0</v>
      </c>
      <c r="AC24" s="144">
        <f t="shared" si="8"/>
        <v>0</v>
      </c>
      <c r="AD24" s="144">
        <f t="shared" si="8"/>
        <v>0</v>
      </c>
    </row>
    <row r="25" spans="4:30" ht="18" customHeight="1">
      <c r="D25" s="225"/>
      <c r="E25" s="174" t="s">
        <v>112</v>
      </c>
      <c r="F25" s="173">
        <f aca="true" t="shared" si="9" ref="F25:AD25">IF(F24&lt;=1950000,F24*0.05,IF(F24&lt;=3300000,F24*0.1-97500,IF(F24&lt;=6950000,F24*0.2-427500,"課税所得695万超")))</f>
        <v>0</v>
      </c>
      <c r="G25" s="173">
        <f t="shared" si="9"/>
        <v>0</v>
      </c>
      <c r="H25" s="173">
        <f t="shared" si="9"/>
        <v>0</v>
      </c>
      <c r="I25" s="173">
        <f t="shared" si="9"/>
        <v>0</v>
      </c>
      <c r="J25" s="173">
        <f t="shared" si="9"/>
        <v>5330.400000000001</v>
      </c>
      <c r="K25" s="173">
        <f t="shared" si="9"/>
        <v>0</v>
      </c>
      <c r="L25" s="173">
        <f t="shared" si="9"/>
        <v>0</v>
      </c>
      <c r="M25" s="173">
        <f t="shared" si="9"/>
        <v>0</v>
      </c>
      <c r="N25" s="173">
        <f t="shared" si="9"/>
        <v>0</v>
      </c>
      <c r="O25" s="173">
        <f t="shared" si="9"/>
        <v>0</v>
      </c>
      <c r="P25" s="173">
        <f t="shared" si="9"/>
        <v>0</v>
      </c>
      <c r="Q25" s="173">
        <f t="shared" si="9"/>
        <v>0</v>
      </c>
      <c r="R25" s="173">
        <f t="shared" si="9"/>
        <v>0</v>
      </c>
      <c r="S25" s="173">
        <f t="shared" si="9"/>
        <v>0</v>
      </c>
      <c r="T25" s="173">
        <f t="shared" si="9"/>
        <v>0</v>
      </c>
      <c r="U25" s="173">
        <f t="shared" si="9"/>
        <v>0</v>
      </c>
      <c r="V25" s="173">
        <f t="shared" si="9"/>
        <v>0</v>
      </c>
      <c r="W25" s="173">
        <f t="shared" si="9"/>
        <v>0</v>
      </c>
      <c r="X25" s="173">
        <f t="shared" si="9"/>
        <v>0</v>
      </c>
      <c r="Y25" s="173">
        <f t="shared" si="9"/>
        <v>0</v>
      </c>
      <c r="Z25" s="173">
        <f t="shared" si="9"/>
        <v>0</v>
      </c>
      <c r="AA25" s="173">
        <f t="shared" si="9"/>
        <v>0</v>
      </c>
      <c r="AB25" s="173">
        <f t="shared" si="9"/>
        <v>0</v>
      </c>
      <c r="AC25" s="173">
        <f t="shared" si="9"/>
        <v>0</v>
      </c>
      <c r="AD25" s="173">
        <f t="shared" si="9"/>
        <v>0</v>
      </c>
    </row>
    <row r="26" spans="4:30" ht="27">
      <c r="D26" s="225" t="s">
        <v>1</v>
      </c>
      <c r="E26" s="177" t="s">
        <v>117</v>
      </c>
      <c r="F26" s="176">
        <f aca="true" t="shared" si="10" ref="F26:AD26">F16</f>
        <v>0</v>
      </c>
      <c r="G26" s="176">
        <f t="shared" si="10"/>
        <v>0</v>
      </c>
      <c r="H26" s="176">
        <f t="shared" si="10"/>
        <v>0</v>
      </c>
      <c r="I26" s="176">
        <f t="shared" si="10"/>
        <v>0</v>
      </c>
      <c r="J26" s="176">
        <f t="shared" si="10"/>
        <v>0</v>
      </c>
      <c r="K26" s="176">
        <f t="shared" si="10"/>
        <v>0</v>
      </c>
      <c r="L26" s="176">
        <f t="shared" si="10"/>
        <v>0</v>
      </c>
      <c r="M26" s="176">
        <f t="shared" si="10"/>
        <v>0</v>
      </c>
      <c r="N26" s="176">
        <f t="shared" si="10"/>
        <v>0</v>
      </c>
      <c r="O26" s="176">
        <f t="shared" si="10"/>
        <v>0</v>
      </c>
      <c r="P26" s="176">
        <f t="shared" si="10"/>
        <v>0</v>
      </c>
      <c r="Q26" s="176">
        <f t="shared" si="10"/>
        <v>0</v>
      </c>
      <c r="R26" s="176">
        <f t="shared" si="10"/>
        <v>0</v>
      </c>
      <c r="S26" s="176">
        <f t="shared" si="10"/>
        <v>0</v>
      </c>
      <c r="T26" s="176">
        <f t="shared" si="10"/>
        <v>0</v>
      </c>
      <c r="U26" s="176">
        <f t="shared" si="10"/>
        <v>0</v>
      </c>
      <c r="V26" s="176">
        <f t="shared" si="10"/>
        <v>0</v>
      </c>
      <c r="W26" s="176">
        <f t="shared" si="10"/>
        <v>0</v>
      </c>
      <c r="X26" s="176">
        <f t="shared" si="10"/>
        <v>0</v>
      </c>
      <c r="Y26" s="176">
        <f t="shared" si="10"/>
        <v>0</v>
      </c>
      <c r="Z26" s="176">
        <f t="shared" si="10"/>
        <v>0</v>
      </c>
      <c r="AA26" s="176">
        <f t="shared" si="10"/>
        <v>0</v>
      </c>
      <c r="AB26" s="176">
        <f t="shared" si="10"/>
        <v>0</v>
      </c>
      <c r="AC26" s="176">
        <f t="shared" si="10"/>
        <v>0</v>
      </c>
      <c r="AD26" s="176">
        <f t="shared" si="10"/>
        <v>0</v>
      </c>
    </row>
    <row r="27" spans="4:30" ht="18" customHeight="1">
      <c r="D27" s="225"/>
      <c r="E27" s="175" t="s">
        <v>85</v>
      </c>
      <c r="F27" s="176">
        <v>380000</v>
      </c>
      <c r="G27" s="176">
        <v>380000</v>
      </c>
      <c r="H27" s="176">
        <v>380000</v>
      </c>
      <c r="I27" s="176">
        <v>380000</v>
      </c>
      <c r="J27" s="176">
        <v>380000</v>
      </c>
      <c r="K27" s="176">
        <v>380000</v>
      </c>
      <c r="L27" s="176">
        <v>380000</v>
      </c>
      <c r="M27" s="176">
        <v>380000</v>
      </c>
      <c r="N27" s="176">
        <v>380000</v>
      </c>
      <c r="O27" s="176">
        <v>380000</v>
      </c>
      <c r="P27" s="176">
        <v>380000</v>
      </c>
      <c r="Q27" s="176">
        <v>380000</v>
      </c>
      <c r="R27" s="176">
        <v>380000</v>
      </c>
      <c r="S27" s="176">
        <v>380000</v>
      </c>
      <c r="T27" s="176">
        <v>380000</v>
      </c>
      <c r="U27" s="176">
        <v>380000</v>
      </c>
      <c r="V27" s="176">
        <v>380000</v>
      </c>
      <c r="W27" s="176">
        <v>380000</v>
      </c>
      <c r="X27" s="176">
        <v>380000</v>
      </c>
      <c r="Y27" s="176">
        <v>380000</v>
      </c>
      <c r="Z27" s="176">
        <v>380000</v>
      </c>
      <c r="AA27" s="176">
        <v>380000</v>
      </c>
      <c r="AB27" s="176">
        <v>380000</v>
      </c>
      <c r="AC27" s="176">
        <v>380000</v>
      </c>
      <c r="AD27" s="176">
        <v>380000</v>
      </c>
    </row>
    <row r="28" spans="4:30" ht="18" customHeight="1">
      <c r="D28" s="225"/>
      <c r="E28" s="175" t="s">
        <v>116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</row>
    <row r="29" spans="4:30" ht="18" customHeight="1">
      <c r="D29" s="225"/>
      <c r="E29" s="175" t="s">
        <v>115</v>
      </c>
      <c r="F29" s="176">
        <f>F22</f>
        <v>70000</v>
      </c>
      <c r="G29" s="176">
        <f>G22</f>
        <v>70000</v>
      </c>
      <c r="H29" s="176">
        <f>H22</f>
        <v>70000</v>
      </c>
      <c r="I29" s="176">
        <f>I22</f>
        <v>70000</v>
      </c>
      <c r="J29" s="176">
        <f>J22</f>
        <v>70000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</row>
    <row r="30" spans="4:30" ht="18" customHeight="1">
      <c r="D30" s="225"/>
      <c r="E30" s="175" t="s">
        <v>114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</row>
    <row r="31" spans="4:30" ht="18" customHeight="1">
      <c r="D31" s="225"/>
      <c r="E31" s="175" t="s">
        <v>113</v>
      </c>
      <c r="F31" s="144">
        <f aca="true" t="shared" si="11" ref="F31:AD31">IF(F26-F27-F28-F29-F30&lt;0,0,F26-F27-F28-F29-F30)</f>
        <v>0</v>
      </c>
      <c r="G31" s="144">
        <f t="shared" si="11"/>
        <v>0</v>
      </c>
      <c r="H31" s="144">
        <f t="shared" si="11"/>
        <v>0</v>
      </c>
      <c r="I31" s="144">
        <f t="shared" si="11"/>
        <v>0</v>
      </c>
      <c r="J31" s="144">
        <f t="shared" si="11"/>
        <v>0</v>
      </c>
      <c r="K31" s="144">
        <f t="shared" si="11"/>
        <v>0</v>
      </c>
      <c r="L31" s="144">
        <f t="shared" si="11"/>
        <v>0</v>
      </c>
      <c r="M31" s="144">
        <f t="shared" si="11"/>
        <v>0</v>
      </c>
      <c r="N31" s="144">
        <f t="shared" si="11"/>
        <v>0</v>
      </c>
      <c r="O31" s="144">
        <f t="shared" si="11"/>
        <v>0</v>
      </c>
      <c r="P31" s="144">
        <f t="shared" si="11"/>
        <v>0</v>
      </c>
      <c r="Q31" s="144">
        <f t="shared" si="11"/>
        <v>0</v>
      </c>
      <c r="R31" s="144">
        <f t="shared" si="11"/>
        <v>0</v>
      </c>
      <c r="S31" s="144">
        <f t="shared" si="11"/>
        <v>0</v>
      </c>
      <c r="T31" s="144">
        <f t="shared" si="11"/>
        <v>0</v>
      </c>
      <c r="U31" s="144">
        <f t="shared" si="11"/>
        <v>0</v>
      </c>
      <c r="V31" s="144">
        <f t="shared" si="11"/>
        <v>0</v>
      </c>
      <c r="W31" s="144">
        <f t="shared" si="11"/>
        <v>0</v>
      </c>
      <c r="X31" s="144">
        <f t="shared" si="11"/>
        <v>0</v>
      </c>
      <c r="Y31" s="144">
        <f t="shared" si="11"/>
        <v>0</v>
      </c>
      <c r="Z31" s="144">
        <f t="shared" si="11"/>
        <v>0</v>
      </c>
      <c r="AA31" s="144">
        <f t="shared" si="11"/>
        <v>0</v>
      </c>
      <c r="AB31" s="144">
        <f t="shared" si="11"/>
        <v>0</v>
      </c>
      <c r="AC31" s="144">
        <f t="shared" si="11"/>
        <v>0</v>
      </c>
      <c r="AD31" s="144">
        <f t="shared" si="11"/>
        <v>0</v>
      </c>
    </row>
    <row r="32" spans="4:30" ht="18" customHeight="1">
      <c r="D32" s="225"/>
      <c r="E32" s="174" t="s">
        <v>112</v>
      </c>
      <c r="F32" s="173">
        <f aca="true" t="shared" si="12" ref="F32:AD32">IF(F31&lt;=1950000,F31*0.05,IF(F31&lt;=3300000,F31*0.1-97500,IF(F31&lt;=6950000,F31*0.2-427500,"課税所得695万超")))</f>
        <v>0</v>
      </c>
      <c r="G32" s="173">
        <f t="shared" si="12"/>
        <v>0</v>
      </c>
      <c r="H32" s="173">
        <f t="shared" si="12"/>
        <v>0</v>
      </c>
      <c r="I32" s="173">
        <f t="shared" si="12"/>
        <v>0</v>
      </c>
      <c r="J32" s="173">
        <f t="shared" si="12"/>
        <v>0</v>
      </c>
      <c r="K32" s="173">
        <f t="shared" si="12"/>
        <v>0</v>
      </c>
      <c r="L32" s="173">
        <f t="shared" si="12"/>
        <v>0</v>
      </c>
      <c r="M32" s="173">
        <f t="shared" si="12"/>
        <v>0</v>
      </c>
      <c r="N32" s="173">
        <f t="shared" si="12"/>
        <v>0</v>
      </c>
      <c r="O32" s="173">
        <f t="shared" si="12"/>
        <v>0</v>
      </c>
      <c r="P32" s="173">
        <f t="shared" si="12"/>
        <v>0</v>
      </c>
      <c r="Q32" s="173">
        <f t="shared" si="12"/>
        <v>0</v>
      </c>
      <c r="R32" s="173">
        <f t="shared" si="12"/>
        <v>0</v>
      </c>
      <c r="S32" s="173">
        <f t="shared" si="12"/>
        <v>0</v>
      </c>
      <c r="T32" s="173">
        <f t="shared" si="12"/>
        <v>0</v>
      </c>
      <c r="U32" s="173">
        <f t="shared" si="12"/>
        <v>0</v>
      </c>
      <c r="V32" s="173">
        <f t="shared" si="12"/>
        <v>0</v>
      </c>
      <c r="W32" s="173">
        <f t="shared" si="12"/>
        <v>0</v>
      </c>
      <c r="X32" s="173">
        <f t="shared" si="12"/>
        <v>0</v>
      </c>
      <c r="Y32" s="173">
        <f t="shared" si="12"/>
        <v>0</v>
      </c>
      <c r="Z32" s="173">
        <f t="shared" si="12"/>
        <v>0</v>
      </c>
      <c r="AA32" s="173">
        <f t="shared" si="12"/>
        <v>0</v>
      </c>
      <c r="AB32" s="173">
        <f t="shared" si="12"/>
        <v>0</v>
      </c>
      <c r="AC32" s="173">
        <f t="shared" si="12"/>
        <v>0</v>
      </c>
      <c r="AD32" s="173">
        <f t="shared" si="12"/>
        <v>0</v>
      </c>
    </row>
    <row r="33" ht="18" customHeight="1"/>
    <row r="34" spans="4:6" ht="18" customHeight="1">
      <c r="D34" s="149" t="s">
        <v>111</v>
      </c>
      <c r="F34" t="s">
        <v>155</v>
      </c>
    </row>
    <row r="35" spans="4:30" s="161" customFormat="1" ht="30" customHeight="1">
      <c r="D35" s="246" t="s">
        <v>0</v>
      </c>
      <c r="E35" s="172" t="s">
        <v>86</v>
      </c>
      <c r="F35" s="171">
        <f aca="true" t="shared" si="13" ref="F35:AD35">F66</f>
        <v>6000000</v>
      </c>
      <c r="G35" s="171">
        <f t="shared" si="13"/>
        <v>850000</v>
      </c>
      <c r="H35" s="171">
        <f t="shared" si="13"/>
        <v>0</v>
      </c>
      <c r="I35" s="171">
        <f t="shared" si="13"/>
        <v>0</v>
      </c>
      <c r="J35" s="171">
        <f t="shared" si="13"/>
        <v>0</v>
      </c>
      <c r="K35" s="171">
        <f t="shared" si="13"/>
        <v>1000000</v>
      </c>
      <c r="L35" s="171">
        <f t="shared" si="13"/>
        <v>1000000</v>
      </c>
      <c r="M35" s="171">
        <f t="shared" si="13"/>
        <v>1000000</v>
      </c>
      <c r="N35" s="171">
        <f t="shared" si="13"/>
        <v>1000000</v>
      </c>
      <c r="O35" s="171">
        <f t="shared" si="13"/>
        <v>1000000</v>
      </c>
      <c r="P35" s="171">
        <f t="shared" si="13"/>
        <v>1000000</v>
      </c>
      <c r="Q35" s="171">
        <f t="shared" si="13"/>
        <v>1000000</v>
      </c>
      <c r="R35" s="171">
        <f t="shared" si="13"/>
        <v>1000000</v>
      </c>
      <c r="S35" s="171">
        <f t="shared" si="13"/>
        <v>1000000</v>
      </c>
      <c r="T35" s="171">
        <f t="shared" si="13"/>
        <v>1000000</v>
      </c>
      <c r="U35" s="171">
        <f t="shared" si="13"/>
        <v>1000000</v>
      </c>
      <c r="V35" s="171">
        <f t="shared" si="13"/>
        <v>1000000</v>
      </c>
      <c r="W35" s="171">
        <f t="shared" si="13"/>
        <v>1000000</v>
      </c>
      <c r="X35" s="171">
        <f t="shared" si="13"/>
        <v>1000000</v>
      </c>
      <c r="Y35" s="171">
        <f t="shared" si="13"/>
        <v>1000000</v>
      </c>
      <c r="Z35" s="171">
        <f t="shared" si="13"/>
        <v>1000000</v>
      </c>
      <c r="AA35" s="171">
        <f t="shared" si="13"/>
        <v>1000000</v>
      </c>
      <c r="AB35" s="171">
        <f t="shared" si="13"/>
        <v>1000000</v>
      </c>
      <c r="AC35" s="171">
        <f t="shared" si="13"/>
        <v>1000000</v>
      </c>
      <c r="AD35" s="171">
        <f t="shared" si="13"/>
        <v>1000000</v>
      </c>
    </row>
    <row r="36" spans="4:30" s="161" customFormat="1" ht="18" customHeight="1">
      <c r="D36" s="247"/>
      <c r="E36" s="168" t="s">
        <v>107</v>
      </c>
      <c r="F36" s="167">
        <v>330000</v>
      </c>
      <c r="G36" s="167">
        <v>330000</v>
      </c>
      <c r="H36" s="167">
        <v>330000</v>
      </c>
      <c r="I36" s="167">
        <v>330000</v>
      </c>
      <c r="J36" s="167">
        <v>330000</v>
      </c>
      <c r="K36" s="167">
        <v>330000</v>
      </c>
      <c r="L36" s="167">
        <v>330000</v>
      </c>
      <c r="M36" s="167">
        <v>330000</v>
      </c>
      <c r="N36" s="167">
        <v>330000</v>
      </c>
      <c r="O36" s="167">
        <v>330000</v>
      </c>
      <c r="P36" s="167">
        <v>330000</v>
      </c>
      <c r="Q36" s="167">
        <v>330000</v>
      </c>
      <c r="R36" s="167">
        <v>330000</v>
      </c>
      <c r="S36" s="167">
        <v>330000</v>
      </c>
      <c r="T36" s="167">
        <v>330000</v>
      </c>
      <c r="U36" s="167">
        <v>330000</v>
      </c>
      <c r="V36" s="167">
        <v>330000</v>
      </c>
      <c r="W36" s="167">
        <v>330000</v>
      </c>
      <c r="X36" s="167">
        <v>330000</v>
      </c>
      <c r="Y36" s="167">
        <v>330000</v>
      </c>
      <c r="Z36" s="167">
        <v>330000</v>
      </c>
      <c r="AA36" s="167">
        <v>330000</v>
      </c>
      <c r="AB36" s="167">
        <v>330000</v>
      </c>
      <c r="AC36" s="167">
        <v>330000</v>
      </c>
      <c r="AD36" s="167">
        <v>330000</v>
      </c>
    </row>
    <row r="37" spans="4:31" s="161" customFormat="1" ht="18" customHeight="1">
      <c r="D37" s="247"/>
      <c r="E37" s="168" t="s">
        <v>106</v>
      </c>
      <c r="F37" s="167">
        <v>330000</v>
      </c>
      <c r="G37" s="167">
        <v>330000</v>
      </c>
      <c r="H37" s="167">
        <v>330000</v>
      </c>
      <c r="I37" s="167">
        <v>330000</v>
      </c>
      <c r="J37" s="167">
        <v>330000</v>
      </c>
      <c r="K37" s="167">
        <v>330000</v>
      </c>
      <c r="L37" s="167">
        <v>330000</v>
      </c>
      <c r="M37" s="167">
        <v>330000</v>
      </c>
      <c r="N37" s="167">
        <v>330000</v>
      </c>
      <c r="O37" s="167">
        <v>330000</v>
      </c>
      <c r="P37" s="167">
        <v>380000</v>
      </c>
      <c r="Q37" s="167">
        <v>380000</v>
      </c>
      <c r="R37" s="167">
        <v>380000</v>
      </c>
      <c r="S37" s="167">
        <v>380000</v>
      </c>
      <c r="T37" s="167">
        <v>380000</v>
      </c>
      <c r="U37" s="167">
        <v>380000</v>
      </c>
      <c r="V37" s="167">
        <v>380000</v>
      </c>
      <c r="W37" s="167">
        <v>380000</v>
      </c>
      <c r="X37" s="167">
        <v>380000</v>
      </c>
      <c r="Y37" s="167">
        <v>380000</v>
      </c>
      <c r="Z37" s="167">
        <v>380000</v>
      </c>
      <c r="AA37" s="167">
        <v>380000</v>
      </c>
      <c r="AB37" s="167">
        <v>380000</v>
      </c>
      <c r="AC37" s="167">
        <v>380000</v>
      </c>
      <c r="AD37" s="167">
        <v>380000</v>
      </c>
      <c r="AE37" s="170">
        <v>380000</v>
      </c>
    </row>
    <row r="38" spans="4:30" s="161" customFormat="1" ht="18" customHeight="1">
      <c r="D38" s="247"/>
      <c r="E38" s="168" t="s">
        <v>105</v>
      </c>
      <c r="F38" s="167">
        <v>56000</v>
      </c>
      <c r="G38" s="167">
        <v>56000</v>
      </c>
      <c r="H38" s="167">
        <v>56000</v>
      </c>
      <c r="I38" s="167">
        <v>56000</v>
      </c>
      <c r="J38" s="167">
        <v>56000</v>
      </c>
      <c r="K38" s="167">
        <v>56000</v>
      </c>
      <c r="L38" s="167">
        <v>56000</v>
      </c>
      <c r="M38" s="167">
        <v>56000</v>
      </c>
      <c r="N38" s="167">
        <v>56000</v>
      </c>
      <c r="O38" s="167">
        <v>56000</v>
      </c>
      <c r="P38" s="167">
        <v>56000</v>
      </c>
      <c r="Q38" s="167">
        <v>56000</v>
      </c>
      <c r="R38" s="167">
        <v>56000</v>
      </c>
      <c r="S38" s="167">
        <v>56000</v>
      </c>
      <c r="T38" s="167">
        <v>56000</v>
      </c>
      <c r="U38" s="167">
        <v>56000</v>
      </c>
      <c r="V38" s="167">
        <v>56000</v>
      </c>
      <c r="W38" s="167">
        <v>56000</v>
      </c>
      <c r="X38" s="167">
        <v>56000</v>
      </c>
      <c r="Y38" s="167">
        <v>56000</v>
      </c>
      <c r="Z38" s="167">
        <v>56000</v>
      </c>
      <c r="AA38" s="167">
        <v>56000</v>
      </c>
      <c r="AB38" s="167">
        <v>56000</v>
      </c>
      <c r="AC38" s="167">
        <v>56000</v>
      </c>
      <c r="AD38" s="167">
        <v>56000</v>
      </c>
    </row>
    <row r="39" spans="4:30" s="161" customFormat="1" ht="18" customHeight="1">
      <c r="D39" s="247"/>
      <c r="E39" s="168" t="s">
        <v>104</v>
      </c>
      <c r="F39" s="169">
        <v>1050912</v>
      </c>
      <c r="G39" s="169">
        <f aca="true" t="shared" si="14" ref="G39:AD39">F80</f>
        <v>480684</v>
      </c>
      <c r="H39" s="169">
        <f t="shared" si="14"/>
        <v>480684</v>
      </c>
      <c r="I39" s="169">
        <f t="shared" si="14"/>
        <v>29952</v>
      </c>
      <c r="J39" s="169">
        <f t="shared" si="14"/>
        <v>29952</v>
      </c>
      <c r="K39" s="169">
        <f t="shared" si="14"/>
        <v>63392</v>
      </c>
      <c r="L39" s="169">
        <f t="shared" si="14"/>
        <v>249090</v>
      </c>
      <c r="M39" s="169">
        <f t="shared" si="14"/>
        <v>249090</v>
      </c>
      <c r="N39" s="169">
        <f t="shared" si="14"/>
        <v>249090</v>
      </c>
      <c r="O39" s="169">
        <f t="shared" si="14"/>
        <v>249090</v>
      </c>
      <c r="P39" s="169">
        <f t="shared" si="14"/>
        <v>249090</v>
      </c>
      <c r="Q39" s="169">
        <f t="shared" si="14"/>
        <v>249090</v>
      </c>
      <c r="R39" s="169">
        <f t="shared" si="14"/>
        <v>249090</v>
      </c>
      <c r="S39" s="169">
        <f t="shared" si="14"/>
        <v>249090</v>
      </c>
      <c r="T39" s="169">
        <f t="shared" si="14"/>
        <v>249090</v>
      </c>
      <c r="U39" s="169">
        <f t="shared" si="14"/>
        <v>276065</v>
      </c>
      <c r="V39" s="169">
        <f t="shared" si="14"/>
        <v>276065</v>
      </c>
      <c r="W39" s="169">
        <f t="shared" si="14"/>
        <v>276065</v>
      </c>
      <c r="X39" s="169">
        <f t="shared" si="14"/>
        <v>276065</v>
      </c>
      <c r="Y39" s="169">
        <f t="shared" si="14"/>
        <v>276065</v>
      </c>
      <c r="Z39" s="169">
        <f t="shared" si="14"/>
        <v>276065</v>
      </c>
      <c r="AA39" s="169">
        <f t="shared" si="14"/>
        <v>276065</v>
      </c>
      <c r="AB39" s="169">
        <f t="shared" si="14"/>
        <v>276065</v>
      </c>
      <c r="AC39" s="169">
        <f t="shared" si="14"/>
        <v>276065</v>
      </c>
      <c r="AD39" s="169">
        <f t="shared" si="14"/>
        <v>276065</v>
      </c>
    </row>
    <row r="40" spans="4:30" s="161" customFormat="1" ht="18" customHeight="1">
      <c r="D40" s="247"/>
      <c r="E40" s="168" t="s">
        <v>103</v>
      </c>
      <c r="F40" s="169">
        <f>F35-F36-F37-F38-F39</f>
        <v>4233088</v>
      </c>
      <c r="G40" s="169">
        <f aca="true" t="shared" si="15" ref="G40:AD40">IF(G35-G36-G37-G38-G39&lt;0,0,G35-G36-G37-G38-G39)</f>
        <v>0</v>
      </c>
      <c r="H40" s="169">
        <f t="shared" si="15"/>
        <v>0</v>
      </c>
      <c r="I40" s="169">
        <f t="shared" si="15"/>
        <v>0</v>
      </c>
      <c r="J40" s="169">
        <f t="shared" si="15"/>
        <v>0</v>
      </c>
      <c r="K40" s="169">
        <f t="shared" si="15"/>
        <v>220608</v>
      </c>
      <c r="L40" s="169">
        <f t="shared" si="15"/>
        <v>34910</v>
      </c>
      <c r="M40" s="169">
        <f t="shared" si="15"/>
        <v>34910</v>
      </c>
      <c r="N40" s="169">
        <f t="shared" si="15"/>
        <v>34910</v>
      </c>
      <c r="O40" s="169">
        <f t="shared" si="15"/>
        <v>34910</v>
      </c>
      <c r="P40" s="169">
        <f t="shared" si="15"/>
        <v>0</v>
      </c>
      <c r="Q40" s="169">
        <f t="shared" si="15"/>
        <v>0</v>
      </c>
      <c r="R40" s="169">
        <f t="shared" si="15"/>
        <v>0</v>
      </c>
      <c r="S40" s="169">
        <f t="shared" si="15"/>
        <v>0</v>
      </c>
      <c r="T40" s="169">
        <f t="shared" si="15"/>
        <v>0</v>
      </c>
      <c r="U40" s="169">
        <f t="shared" si="15"/>
        <v>0</v>
      </c>
      <c r="V40" s="169">
        <f t="shared" si="15"/>
        <v>0</v>
      </c>
      <c r="W40" s="169">
        <f t="shared" si="15"/>
        <v>0</v>
      </c>
      <c r="X40" s="169">
        <f t="shared" si="15"/>
        <v>0</v>
      </c>
      <c r="Y40" s="169">
        <f t="shared" si="15"/>
        <v>0</v>
      </c>
      <c r="Z40" s="169">
        <f t="shared" si="15"/>
        <v>0</v>
      </c>
      <c r="AA40" s="169">
        <f t="shared" si="15"/>
        <v>0</v>
      </c>
      <c r="AB40" s="169">
        <f t="shared" si="15"/>
        <v>0</v>
      </c>
      <c r="AC40" s="169">
        <f t="shared" si="15"/>
        <v>0</v>
      </c>
      <c r="AD40" s="169">
        <f t="shared" si="15"/>
        <v>0</v>
      </c>
    </row>
    <row r="41" spans="4:30" s="161" customFormat="1" ht="18" customHeight="1">
      <c r="D41" s="247"/>
      <c r="E41" s="168" t="s">
        <v>102</v>
      </c>
      <c r="F41" s="167">
        <f aca="true" t="shared" si="16" ref="F41:AD41">IF(F35&lt;819000,0,F40*0.1)</f>
        <v>423308.80000000005</v>
      </c>
      <c r="G41" s="167">
        <f t="shared" si="16"/>
        <v>0</v>
      </c>
      <c r="H41" s="167">
        <f t="shared" si="16"/>
        <v>0</v>
      </c>
      <c r="I41" s="167">
        <f t="shared" si="16"/>
        <v>0</v>
      </c>
      <c r="J41" s="167">
        <f t="shared" si="16"/>
        <v>0</v>
      </c>
      <c r="K41" s="167">
        <f t="shared" si="16"/>
        <v>22060.800000000003</v>
      </c>
      <c r="L41" s="167">
        <f t="shared" si="16"/>
        <v>3491</v>
      </c>
      <c r="M41" s="167">
        <f t="shared" si="16"/>
        <v>3491</v>
      </c>
      <c r="N41" s="167">
        <f t="shared" si="16"/>
        <v>3491</v>
      </c>
      <c r="O41" s="167">
        <f t="shared" si="16"/>
        <v>3491</v>
      </c>
      <c r="P41" s="167">
        <f t="shared" si="16"/>
        <v>0</v>
      </c>
      <c r="Q41" s="167">
        <f t="shared" si="16"/>
        <v>0</v>
      </c>
      <c r="R41" s="167">
        <f t="shared" si="16"/>
        <v>0</v>
      </c>
      <c r="S41" s="167">
        <f t="shared" si="16"/>
        <v>0</v>
      </c>
      <c r="T41" s="167">
        <f t="shared" si="16"/>
        <v>0</v>
      </c>
      <c r="U41" s="167">
        <f t="shared" si="16"/>
        <v>0</v>
      </c>
      <c r="V41" s="167">
        <f t="shared" si="16"/>
        <v>0</v>
      </c>
      <c r="W41" s="167">
        <f t="shared" si="16"/>
        <v>0</v>
      </c>
      <c r="X41" s="167">
        <f t="shared" si="16"/>
        <v>0</v>
      </c>
      <c r="Y41" s="167">
        <f t="shared" si="16"/>
        <v>0</v>
      </c>
      <c r="Z41" s="167">
        <f t="shared" si="16"/>
        <v>0</v>
      </c>
      <c r="AA41" s="167">
        <f t="shared" si="16"/>
        <v>0</v>
      </c>
      <c r="AB41" s="167">
        <f t="shared" si="16"/>
        <v>0</v>
      </c>
      <c r="AC41" s="167">
        <f t="shared" si="16"/>
        <v>0</v>
      </c>
      <c r="AD41" s="167">
        <f t="shared" si="16"/>
        <v>0</v>
      </c>
    </row>
    <row r="42" spans="4:30" s="161" customFormat="1" ht="18" customHeight="1">
      <c r="D42" s="247"/>
      <c r="E42" s="168" t="s">
        <v>109</v>
      </c>
      <c r="F42" s="167">
        <v>2500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5000</v>
      </c>
      <c r="M42" s="167">
        <v>5000</v>
      </c>
      <c r="N42" s="167">
        <v>5000</v>
      </c>
      <c r="O42" s="167">
        <f aca="true" t="shared" si="17" ref="O42:AD42">IF((O21-P37)&gt;O40,IF(O40*0.05&gt;2500,O40*0.05,2500),(O21-P37)*0.05)</f>
        <v>2500</v>
      </c>
      <c r="P42" s="167">
        <f t="shared" si="17"/>
        <v>2500</v>
      </c>
      <c r="Q42" s="167">
        <f t="shared" si="17"/>
        <v>2500</v>
      </c>
      <c r="R42" s="167">
        <f t="shared" si="17"/>
        <v>2500</v>
      </c>
      <c r="S42" s="167">
        <f t="shared" si="17"/>
        <v>2500</v>
      </c>
      <c r="T42" s="167">
        <f t="shared" si="17"/>
        <v>2500</v>
      </c>
      <c r="U42" s="167">
        <f t="shared" si="17"/>
        <v>2500</v>
      </c>
      <c r="V42" s="167">
        <f t="shared" si="17"/>
        <v>2500</v>
      </c>
      <c r="W42" s="167">
        <f t="shared" si="17"/>
        <v>2500</v>
      </c>
      <c r="X42" s="167">
        <f t="shared" si="17"/>
        <v>2500</v>
      </c>
      <c r="Y42" s="167">
        <f t="shared" si="17"/>
        <v>2500</v>
      </c>
      <c r="Z42" s="167">
        <f t="shared" si="17"/>
        <v>2500</v>
      </c>
      <c r="AA42" s="167">
        <f t="shared" si="17"/>
        <v>2500</v>
      </c>
      <c r="AB42" s="167">
        <f t="shared" si="17"/>
        <v>2500</v>
      </c>
      <c r="AC42" s="167">
        <f t="shared" si="17"/>
        <v>2500</v>
      </c>
      <c r="AD42" s="167">
        <f t="shared" si="17"/>
        <v>2500</v>
      </c>
    </row>
    <row r="43" spans="4:30" s="161" customFormat="1" ht="18" customHeight="1">
      <c r="D43" s="247"/>
      <c r="E43" s="168" t="s">
        <v>108</v>
      </c>
      <c r="F43" s="167">
        <f aca="true" t="shared" si="18" ref="F43:AD43">IF(F41-F42&lt;0,0,F41-F42)</f>
        <v>420808.80000000005</v>
      </c>
      <c r="G43" s="167">
        <f t="shared" si="18"/>
        <v>0</v>
      </c>
      <c r="H43" s="167">
        <f t="shared" si="18"/>
        <v>0</v>
      </c>
      <c r="I43" s="167">
        <f t="shared" si="18"/>
        <v>0</v>
      </c>
      <c r="J43" s="167">
        <f t="shared" si="18"/>
        <v>0</v>
      </c>
      <c r="K43" s="167">
        <f t="shared" si="18"/>
        <v>22060.800000000003</v>
      </c>
      <c r="L43" s="167">
        <f t="shared" si="18"/>
        <v>0</v>
      </c>
      <c r="M43" s="167">
        <f t="shared" si="18"/>
        <v>0</v>
      </c>
      <c r="N43" s="167">
        <f t="shared" si="18"/>
        <v>0</v>
      </c>
      <c r="O43" s="167">
        <f t="shared" si="18"/>
        <v>991</v>
      </c>
      <c r="P43" s="167">
        <f t="shared" si="18"/>
        <v>0</v>
      </c>
      <c r="Q43" s="167">
        <f t="shared" si="18"/>
        <v>0</v>
      </c>
      <c r="R43" s="167">
        <f t="shared" si="18"/>
        <v>0</v>
      </c>
      <c r="S43" s="167">
        <f t="shared" si="18"/>
        <v>0</v>
      </c>
      <c r="T43" s="167">
        <f t="shared" si="18"/>
        <v>0</v>
      </c>
      <c r="U43" s="167">
        <f t="shared" si="18"/>
        <v>0</v>
      </c>
      <c r="V43" s="167">
        <f t="shared" si="18"/>
        <v>0</v>
      </c>
      <c r="W43" s="167">
        <f t="shared" si="18"/>
        <v>0</v>
      </c>
      <c r="X43" s="167">
        <f t="shared" si="18"/>
        <v>0</v>
      </c>
      <c r="Y43" s="167">
        <f t="shared" si="18"/>
        <v>0</v>
      </c>
      <c r="Z43" s="167">
        <f t="shared" si="18"/>
        <v>0</v>
      </c>
      <c r="AA43" s="167">
        <f t="shared" si="18"/>
        <v>0</v>
      </c>
      <c r="AB43" s="167">
        <f t="shared" si="18"/>
        <v>0</v>
      </c>
      <c r="AC43" s="167">
        <f t="shared" si="18"/>
        <v>0</v>
      </c>
      <c r="AD43" s="167">
        <f t="shared" si="18"/>
        <v>0</v>
      </c>
    </row>
    <row r="44" spans="4:30" s="161" customFormat="1" ht="18" customHeight="1">
      <c r="D44" s="247"/>
      <c r="E44" s="168" t="s">
        <v>101</v>
      </c>
      <c r="F44" s="167">
        <v>5500</v>
      </c>
      <c r="G44" s="167">
        <f>IF(G35&lt;819000,0,5500)</f>
        <v>5500</v>
      </c>
      <c r="H44" s="167">
        <f aca="true" t="shared" si="19" ref="H44:AD44">IF(H35&lt;819000,0,5500)</f>
        <v>0</v>
      </c>
      <c r="I44" s="167">
        <f t="shared" si="19"/>
        <v>0</v>
      </c>
      <c r="J44" s="167">
        <f t="shared" si="19"/>
        <v>0</v>
      </c>
      <c r="K44" s="167">
        <f t="shared" si="19"/>
        <v>5500</v>
      </c>
      <c r="L44" s="167">
        <f t="shared" si="19"/>
        <v>5500</v>
      </c>
      <c r="M44" s="167">
        <f t="shared" si="19"/>
        <v>5500</v>
      </c>
      <c r="N44" s="167">
        <f t="shared" si="19"/>
        <v>5500</v>
      </c>
      <c r="O44" s="167">
        <f t="shared" si="19"/>
        <v>5500</v>
      </c>
      <c r="P44" s="167">
        <f t="shared" si="19"/>
        <v>5500</v>
      </c>
      <c r="Q44" s="167">
        <f t="shared" si="19"/>
        <v>5500</v>
      </c>
      <c r="R44" s="167">
        <f t="shared" si="19"/>
        <v>5500</v>
      </c>
      <c r="S44" s="167">
        <f t="shared" si="19"/>
        <v>5500</v>
      </c>
      <c r="T44" s="167">
        <f t="shared" si="19"/>
        <v>5500</v>
      </c>
      <c r="U44" s="167">
        <f t="shared" si="19"/>
        <v>5500</v>
      </c>
      <c r="V44" s="167">
        <f t="shared" si="19"/>
        <v>5500</v>
      </c>
      <c r="W44" s="167">
        <f t="shared" si="19"/>
        <v>5500</v>
      </c>
      <c r="X44" s="167">
        <f t="shared" si="19"/>
        <v>5500</v>
      </c>
      <c r="Y44" s="167">
        <f t="shared" si="19"/>
        <v>5500</v>
      </c>
      <c r="Z44" s="167">
        <f t="shared" si="19"/>
        <v>5500</v>
      </c>
      <c r="AA44" s="167">
        <f t="shared" si="19"/>
        <v>5500</v>
      </c>
      <c r="AB44" s="167">
        <f t="shared" si="19"/>
        <v>5500</v>
      </c>
      <c r="AC44" s="167">
        <f t="shared" si="19"/>
        <v>5500</v>
      </c>
      <c r="AD44" s="167">
        <f t="shared" si="19"/>
        <v>5500</v>
      </c>
    </row>
    <row r="45" spans="4:30" s="161" customFormat="1" ht="18" customHeight="1">
      <c r="D45" s="248"/>
      <c r="E45" s="168" t="s">
        <v>100</v>
      </c>
      <c r="F45" s="167">
        <f aca="true" t="shared" si="20" ref="F45:AD45">F43+F44</f>
        <v>426308.80000000005</v>
      </c>
      <c r="G45" s="167">
        <f t="shared" si="20"/>
        <v>5500</v>
      </c>
      <c r="H45" s="167">
        <f t="shared" si="20"/>
        <v>0</v>
      </c>
      <c r="I45" s="167">
        <f t="shared" si="20"/>
        <v>0</v>
      </c>
      <c r="J45" s="167">
        <f t="shared" si="20"/>
        <v>0</v>
      </c>
      <c r="K45" s="167">
        <f t="shared" si="20"/>
        <v>27560.800000000003</v>
      </c>
      <c r="L45" s="167">
        <f t="shared" si="20"/>
        <v>5500</v>
      </c>
      <c r="M45" s="167">
        <f t="shared" si="20"/>
        <v>5500</v>
      </c>
      <c r="N45" s="167">
        <f t="shared" si="20"/>
        <v>5500</v>
      </c>
      <c r="O45" s="167">
        <f t="shared" si="20"/>
        <v>6491</v>
      </c>
      <c r="P45" s="167">
        <f t="shared" si="20"/>
        <v>5500</v>
      </c>
      <c r="Q45" s="167">
        <f t="shared" si="20"/>
        <v>5500</v>
      </c>
      <c r="R45" s="167">
        <f t="shared" si="20"/>
        <v>5500</v>
      </c>
      <c r="S45" s="167">
        <f t="shared" si="20"/>
        <v>5500</v>
      </c>
      <c r="T45" s="167">
        <f t="shared" si="20"/>
        <v>5500</v>
      </c>
      <c r="U45" s="167">
        <f t="shared" si="20"/>
        <v>5500</v>
      </c>
      <c r="V45" s="167">
        <f t="shared" si="20"/>
        <v>5500</v>
      </c>
      <c r="W45" s="167">
        <f t="shared" si="20"/>
        <v>5500</v>
      </c>
      <c r="X45" s="167">
        <f t="shared" si="20"/>
        <v>5500</v>
      </c>
      <c r="Y45" s="167">
        <f t="shared" si="20"/>
        <v>5500</v>
      </c>
      <c r="Z45" s="167">
        <f t="shared" si="20"/>
        <v>5500</v>
      </c>
      <c r="AA45" s="167">
        <f t="shared" si="20"/>
        <v>5500</v>
      </c>
      <c r="AB45" s="167">
        <f t="shared" si="20"/>
        <v>5500</v>
      </c>
      <c r="AC45" s="167">
        <f t="shared" si="20"/>
        <v>5500</v>
      </c>
      <c r="AD45" s="167">
        <f t="shared" si="20"/>
        <v>5500</v>
      </c>
    </row>
    <row r="46" spans="4:30" s="161" customFormat="1" ht="30" customHeight="1">
      <c r="D46" s="246" t="s">
        <v>1</v>
      </c>
      <c r="E46" s="166" t="s">
        <v>86</v>
      </c>
      <c r="F46" s="165">
        <f aca="true" t="shared" si="21" ref="F46:AD46">F69</f>
        <v>0</v>
      </c>
      <c r="G46" s="165">
        <f t="shared" si="21"/>
        <v>0</v>
      </c>
      <c r="H46" s="165">
        <f t="shared" si="21"/>
        <v>0</v>
      </c>
      <c r="I46" s="165">
        <f t="shared" si="21"/>
        <v>0</v>
      </c>
      <c r="J46" s="165">
        <f t="shared" si="21"/>
        <v>0</v>
      </c>
      <c r="K46" s="165">
        <f t="shared" si="21"/>
        <v>0</v>
      </c>
      <c r="L46" s="165">
        <f t="shared" si="21"/>
        <v>0</v>
      </c>
      <c r="M46" s="165">
        <f t="shared" si="21"/>
        <v>0</v>
      </c>
      <c r="N46" s="165">
        <f t="shared" si="21"/>
        <v>0</v>
      </c>
      <c r="O46" s="165">
        <f t="shared" si="21"/>
        <v>0</v>
      </c>
      <c r="P46" s="165">
        <f t="shared" si="21"/>
        <v>0</v>
      </c>
      <c r="Q46" s="165">
        <f t="shared" si="21"/>
        <v>0</v>
      </c>
      <c r="R46" s="165">
        <f t="shared" si="21"/>
        <v>0</v>
      </c>
      <c r="S46" s="165">
        <f t="shared" si="21"/>
        <v>0</v>
      </c>
      <c r="T46" s="165">
        <f t="shared" si="21"/>
        <v>0</v>
      </c>
      <c r="U46" s="165">
        <f t="shared" si="21"/>
        <v>0</v>
      </c>
      <c r="V46" s="165">
        <f t="shared" si="21"/>
        <v>0</v>
      </c>
      <c r="W46" s="165">
        <f t="shared" si="21"/>
        <v>0</v>
      </c>
      <c r="X46" s="165">
        <f t="shared" si="21"/>
        <v>0</v>
      </c>
      <c r="Y46" s="165">
        <f t="shared" si="21"/>
        <v>0</v>
      </c>
      <c r="Z46" s="165">
        <f t="shared" si="21"/>
        <v>0</v>
      </c>
      <c r="AA46" s="165">
        <f t="shared" si="21"/>
        <v>0</v>
      </c>
      <c r="AB46" s="165">
        <f t="shared" si="21"/>
        <v>0</v>
      </c>
      <c r="AC46" s="165">
        <f t="shared" si="21"/>
        <v>0</v>
      </c>
      <c r="AD46" s="165">
        <f t="shared" si="21"/>
        <v>0</v>
      </c>
    </row>
    <row r="47" spans="4:30" s="161" customFormat="1" ht="18" customHeight="1">
      <c r="D47" s="247"/>
      <c r="E47" s="163" t="s">
        <v>107</v>
      </c>
      <c r="F47" s="162">
        <v>330000</v>
      </c>
      <c r="G47" s="162">
        <v>330000</v>
      </c>
      <c r="H47" s="162">
        <v>330000</v>
      </c>
      <c r="I47" s="162">
        <v>330000</v>
      </c>
      <c r="J47" s="162">
        <v>330000</v>
      </c>
      <c r="K47" s="162">
        <v>330000</v>
      </c>
      <c r="L47" s="162">
        <v>330000</v>
      </c>
      <c r="M47" s="162">
        <v>330000</v>
      </c>
      <c r="N47" s="162">
        <v>330000</v>
      </c>
      <c r="O47" s="162">
        <v>330000</v>
      </c>
      <c r="P47" s="162">
        <v>330000</v>
      </c>
      <c r="Q47" s="162">
        <v>330000</v>
      </c>
      <c r="R47" s="162">
        <v>330000</v>
      </c>
      <c r="S47" s="162">
        <v>330000</v>
      </c>
      <c r="T47" s="162">
        <v>330000</v>
      </c>
      <c r="U47" s="162">
        <v>330000</v>
      </c>
      <c r="V47" s="162">
        <v>330000</v>
      </c>
      <c r="W47" s="162">
        <v>330000</v>
      </c>
      <c r="X47" s="162">
        <v>330000</v>
      </c>
      <c r="Y47" s="162">
        <v>330000</v>
      </c>
      <c r="Z47" s="162">
        <v>330000</v>
      </c>
      <c r="AA47" s="162">
        <v>330000</v>
      </c>
      <c r="AB47" s="162">
        <v>330000</v>
      </c>
      <c r="AC47" s="162">
        <v>330000</v>
      </c>
      <c r="AD47" s="162">
        <v>330000</v>
      </c>
    </row>
    <row r="48" spans="4:30" s="161" customFormat="1" ht="18" customHeight="1">
      <c r="D48" s="247"/>
      <c r="E48" s="163" t="s">
        <v>106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</row>
    <row r="49" spans="4:30" s="161" customFormat="1" ht="18" customHeight="1">
      <c r="D49" s="247"/>
      <c r="E49" s="163" t="s">
        <v>105</v>
      </c>
      <c r="F49" s="162">
        <v>56000</v>
      </c>
      <c r="G49" s="162">
        <v>56000</v>
      </c>
      <c r="H49" s="162">
        <v>56000</v>
      </c>
      <c r="I49" s="162">
        <v>56000</v>
      </c>
      <c r="J49" s="162">
        <v>56000</v>
      </c>
      <c r="K49" s="162">
        <v>56000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</row>
    <row r="50" spans="4:30" s="161" customFormat="1" ht="18" customHeight="1">
      <c r="D50" s="247"/>
      <c r="E50" s="163" t="s">
        <v>104</v>
      </c>
      <c r="F50" s="164">
        <v>0</v>
      </c>
      <c r="G50" s="164">
        <f aca="true" t="shared" si="22" ref="G50:AD50">F89</f>
        <v>0</v>
      </c>
      <c r="H50" s="164">
        <f t="shared" si="22"/>
        <v>0</v>
      </c>
      <c r="I50" s="164">
        <f t="shared" si="22"/>
        <v>0</v>
      </c>
      <c r="J50" s="164">
        <f t="shared" si="22"/>
        <v>0</v>
      </c>
      <c r="K50" s="164">
        <f t="shared" si="22"/>
        <v>0</v>
      </c>
      <c r="L50" s="164">
        <f t="shared" si="22"/>
        <v>0</v>
      </c>
      <c r="M50" s="164">
        <f t="shared" si="22"/>
        <v>0</v>
      </c>
      <c r="N50" s="164">
        <f t="shared" si="22"/>
        <v>0</v>
      </c>
      <c r="O50" s="164">
        <f t="shared" si="22"/>
        <v>0</v>
      </c>
      <c r="P50" s="164">
        <f t="shared" si="22"/>
        <v>0</v>
      </c>
      <c r="Q50" s="164">
        <f t="shared" si="22"/>
        <v>0</v>
      </c>
      <c r="R50" s="164">
        <f t="shared" si="22"/>
        <v>0</v>
      </c>
      <c r="S50" s="164">
        <f t="shared" si="22"/>
        <v>0</v>
      </c>
      <c r="T50" s="164">
        <f t="shared" si="22"/>
        <v>0</v>
      </c>
      <c r="U50" s="164">
        <f t="shared" si="22"/>
        <v>0</v>
      </c>
      <c r="V50" s="164">
        <f t="shared" si="22"/>
        <v>0</v>
      </c>
      <c r="W50" s="164">
        <f t="shared" si="22"/>
        <v>0</v>
      </c>
      <c r="X50" s="164">
        <f t="shared" si="22"/>
        <v>0</v>
      </c>
      <c r="Y50" s="164">
        <f t="shared" si="22"/>
        <v>0</v>
      </c>
      <c r="Z50" s="164">
        <f t="shared" si="22"/>
        <v>0</v>
      </c>
      <c r="AA50" s="164">
        <f t="shared" si="22"/>
        <v>0</v>
      </c>
      <c r="AB50" s="164">
        <f t="shared" si="22"/>
        <v>0</v>
      </c>
      <c r="AC50" s="164">
        <f t="shared" si="22"/>
        <v>0</v>
      </c>
      <c r="AD50" s="164">
        <f t="shared" si="22"/>
        <v>0</v>
      </c>
    </row>
    <row r="51" spans="4:30" s="161" customFormat="1" ht="18" customHeight="1">
      <c r="D51" s="247"/>
      <c r="E51" s="163" t="s">
        <v>103</v>
      </c>
      <c r="F51" s="164">
        <f aca="true" t="shared" si="23" ref="F51:AD51">IF(F46-F47-F48-F49-F50&lt;0,0,F46-F47-F48-F49-F50)</f>
        <v>0</v>
      </c>
      <c r="G51" s="164">
        <f t="shared" si="23"/>
        <v>0</v>
      </c>
      <c r="H51" s="164">
        <f t="shared" si="23"/>
        <v>0</v>
      </c>
      <c r="I51" s="164">
        <f t="shared" si="23"/>
        <v>0</v>
      </c>
      <c r="J51" s="164">
        <f t="shared" si="23"/>
        <v>0</v>
      </c>
      <c r="K51" s="164">
        <f t="shared" si="23"/>
        <v>0</v>
      </c>
      <c r="L51" s="164">
        <f t="shared" si="23"/>
        <v>0</v>
      </c>
      <c r="M51" s="164">
        <f t="shared" si="23"/>
        <v>0</v>
      </c>
      <c r="N51" s="164">
        <f t="shared" si="23"/>
        <v>0</v>
      </c>
      <c r="O51" s="164">
        <f t="shared" si="23"/>
        <v>0</v>
      </c>
      <c r="P51" s="164">
        <f t="shared" si="23"/>
        <v>0</v>
      </c>
      <c r="Q51" s="164">
        <f t="shared" si="23"/>
        <v>0</v>
      </c>
      <c r="R51" s="164">
        <f t="shared" si="23"/>
        <v>0</v>
      </c>
      <c r="S51" s="164">
        <f t="shared" si="23"/>
        <v>0</v>
      </c>
      <c r="T51" s="164">
        <f t="shared" si="23"/>
        <v>0</v>
      </c>
      <c r="U51" s="164">
        <f t="shared" si="23"/>
        <v>0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23"/>
        <v>0</v>
      </c>
      <c r="Z51" s="164">
        <f t="shared" si="23"/>
        <v>0</v>
      </c>
      <c r="AA51" s="164">
        <f t="shared" si="23"/>
        <v>0</v>
      </c>
      <c r="AB51" s="164">
        <f t="shared" si="23"/>
        <v>0</v>
      </c>
      <c r="AC51" s="164">
        <f t="shared" si="23"/>
        <v>0</v>
      </c>
      <c r="AD51" s="164">
        <f t="shared" si="23"/>
        <v>0</v>
      </c>
    </row>
    <row r="52" spans="4:30" s="161" customFormat="1" ht="18" customHeight="1">
      <c r="D52" s="247"/>
      <c r="E52" s="163" t="s">
        <v>102</v>
      </c>
      <c r="F52" s="162">
        <f>IF(F46&lt;819000,0,F51*0.1)</f>
        <v>0</v>
      </c>
      <c r="G52" s="162">
        <f aca="true" t="shared" si="24" ref="G52:AD52">IF(G46&lt;819000,0,G51*0.1)</f>
        <v>0</v>
      </c>
      <c r="H52" s="162">
        <f t="shared" si="24"/>
        <v>0</v>
      </c>
      <c r="I52" s="162">
        <f t="shared" si="24"/>
        <v>0</v>
      </c>
      <c r="J52" s="162">
        <f t="shared" si="24"/>
        <v>0</v>
      </c>
      <c r="K52" s="162">
        <f t="shared" si="24"/>
        <v>0</v>
      </c>
      <c r="L52" s="162">
        <f t="shared" si="24"/>
        <v>0</v>
      </c>
      <c r="M52" s="162">
        <f t="shared" si="24"/>
        <v>0</v>
      </c>
      <c r="N52" s="162">
        <f t="shared" si="24"/>
        <v>0</v>
      </c>
      <c r="O52" s="162">
        <f t="shared" si="24"/>
        <v>0</v>
      </c>
      <c r="P52" s="162">
        <f t="shared" si="24"/>
        <v>0</v>
      </c>
      <c r="Q52" s="162">
        <f t="shared" si="24"/>
        <v>0</v>
      </c>
      <c r="R52" s="162">
        <f t="shared" si="24"/>
        <v>0</v>
      </c>
      <c r="S52" s="162">
        <f t="shared" si="24"/>
        <v>0</v>
      </c>
      <c r="T52" s="162">
        <f t="shared" si="24"/>
        <v>0</v>
      </c>
      <c r="U52" s="162">
        <f t="shared" si="24"/>
        <v>0</v>
      </c>
      <c r="V52" s="162">
        <f t="shared" si="24"/>
        <v>0</v>
      </c>
      <c r="W52" s="162">
        <f t="shared" si="24"/>
        <v>0</v>
      </c>
      <c r="X52" s="162">
        <f t="shared" si="24"/>
        <v>0</v>
      </c>
      <c r="Y52" s="162">
        <f t="shared" si="24"/>
        <v>0</v>
      </c>
      <c r="Z52" s="162">
        <f t="shared" si="24"/>
        <v>0</v>
      </c>
      <c r="AA52" s="162">
        <f t="shared" si="24"/>
        <v>0</v>
      </c>
      <c r="AB52" s="162">
        <f t="shared" si="24"/>
        <v>0</v>
      </c>
      <c r="AC52" s="162">
        <f t="shared" si="24"/>
        <v>0</v>
      </c>
      <c r="AD52" s="162">
        <f t="shared" si="24"/>
        <v>0</v>
      </c>
    </row>
    <row r="53" spans="4:30" s="161" customFormat="1" ht="18" customHeight="1">
      <c r="D53" s="247"/>
      <c r="E53" s="163" t="s">
        <v>101</v>
      </c>
      <c r="F53" s="162">
        <f aca="true" t="shared" si="25" ref="F53:AD53">IF(F46&lt;910000,0,4000)</f>
        <v>0</v>
      </c>
      <c r="G53" s="162">
        <f t="shared" si="25"/>
        <v>0</v>
      </c>
      <c r="H53" s="162">
        <f t="shared" si="25"/>
        <v>0</v>
      </c>
      <c r="I53" s="162">
        <f t="shared" si="25"/>
        <v>0</v>
      </c>
      <c r="J53" s="162">
        <f t="shared" si="25"/>
        <v>0</v>
      </c>
      <c r="K53" s="162">
        <f t="shared" si="25"/>
        <v>0</v>
      </c>
      <c r="L53" s="162">
        <f t="shared" si="25"/>
        <v>0</v>
      </c>
      <c r="M53" s="162">
        <f t="shared" si="25"/>
        <v>0</v>
      </c>
      <c r="N53" s="162">
        <f t="shared" si="25"/>
        <v>0</v>
      </c>
      <c r="O53" s="162">
        <f t="shared" si="25"/>
        <v>0</v>
      </c>
      <c r="P53" s="162">
        <f t="shared" si="25"/>
        <v>0</v>
      </c>
      <c r="Q53" s="162">
        <f t="shared" si="25"/>
        <v>0</v>
      </c>
      <c r="R53" s="162">
        <f t="shared" si="25"/>
        <v>0</v>
      </c>
      <c r="S53" s="162">
        <f t="shared" si="25"/>
        <v>0</v>
      </c>
      <c r="T53" s="162">
        <f t="shared" si="25"/>
        <v>0</v>
      </c>
      <c r="U53" s="162">
        <f t="shared" si="25"/>
        <v>0</v>
      </c>
      <c r="V53" s="162">
        <f t="shared" si="25"/>
        <v>0</v>
      </c>
      <c r="W53" s="162">
        <f t="shared" si="25"/>
        <v>0</v>
      </c>
      <c r="X53" s="162">
        <f t="shared" si="25"/>
        <v>0</v>
      </c>
      <c r="Y53" s="162">
        <f t="shared" si="25"/>
        <v>0</v>
      </c>
      <c r="Z53" s="162">
        <f t="shared" si="25"/>
        <v>0</v>
      </c>
      <c r="AA53" s="162">
        <f t="shared" si="25"/>
        <v>0</v>
      </c>
      <c r="AB53" s="162">
        <f t="shared" si="25"/>
        <v>0</v>
      </c>
      <c r="AC53" s="162">
        <f t="shared" si="25"/>
        <v>0</v>
      </c>
      <c r="AD53" s="162">
        <f t="shared" si="25"/>
        <v>0</v>
      </c>
    </row>
    <row r="54" spans="4:30" s="161" customFormat="1" ht="18" customHeight="1">
      <c r="D54" s="248"/>
      <c r="E54" s="163" t="s">
        <v>100</v>
      </c>
      <c r="F54" s="162">
        <f aca="true" t="shared" si="26" ref="F54:AD54">F52+F53</f>
        <v>0</v>
      </c>
      <c r="G54" s="162">
        <f t="shared" si="26"/>
        <v>0</v>
      </c>
      <c r="H54" s="162">
        <f t="shared" si="26"/>
        <v>0</v>
      </c>
      <c r="I54" s="162">
        <f t="shared" si="26"/>
        <v>0</v>
      </c>
      <c r="J54" s="162">
        <f t="shared" si="26"/>
        <v>0</v>
      </c>
      <c r="K54" s="162">
        <f t="shared" si="26"/>
        <v>0</v>
      </c>
      <c r="L54" s="162">
        <f t="shared" si="26"/>
        <v>0</v>
      </c>
      <c r="M54" s="162">
        <f t="shared" si="26"/>
        <v>0</v>
      </c>
      <c r="N54" s="162">
        <f t="shared" si="26"/>
        <v>0</v>
      </c>
      <c r="O54" s="162">
        <f t="shared" si="26"/>
        <v>0</v>
      </c>
      <c r="P54" s="162">
        <f t="shared" si="26"/>
        <v>0</v>
      </c>
      <c r="Q54" s="162">
        <f t="shared" si="26"/>
        <v>0</v>
      </c>
      <c r="R54" s="162">
        <f t="shared" si="26"/>
        <v>0</v>
      </c>
      <c r="S54" s="162">
        <f t="shared" si="26"/>
        <v>0</v>
      </c>
      <c r="T54" s="162">
        <f t="shared" si="26"/>
        <v>0</v>
      </c>
      <c r="U54" s="162">
        <f t="shared" si="26"/>
        <v>0</v>
      </c>
      <c r="V54" s="162">
        <f t="shared" si="26"/>
        <v>0</v>
      </c>
      <c r="W54" s="162">
        <f t="shared" si="26"/>
        <v>0</v>
      </c>
      <c r="X54" s="162">
        <f t="shared" si="26"/>
        <v>0</v>
      </c>
      <c r="Y54" s="162">
        <f t="shared" si="26"/>
        <v>0</v>
      </c>
      <c r="Z54" s="162">
        <f t="shared" si="26"/>
        <v>0</v>
      </c>
      <c r="AA54" s="162">
        <f t="shared" si="26"/>
        <v>0</v>
      </c>
      <c r="AB54" s="162">
        <f t="shared" si="26"/>
        <v>0</v>
      </c>
      <c r="AC54" s="162">
        <f t="shared" si="26"/>
        <v>0</v>
      </c>
      <c r="AD54" s="162">
        <f t="shared" si="26"/>
        <v>0</v>
      </c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27" ref="F56:AD56">$C$56*10000*0.014+$C$57*10000*0.014/6</f>
        <v>61600</v>
      </c>
      <c r="G56" s="150">
        <f t="shared" si="27"/>
        <v>61600</v>
      </c>
      <c r="H56" s="150">
        <f t="shared" si="27"/>
        <v>61600</v>
      </c>
      <c r="I56" s="150">
        <f t="shared" si="27"/>
        <v>61600</v>
      </c>
      <c r="J56" s="150">
        <f t="shared" si="27"/>
        <v>61600</v>
      </c>
      <c r="K56" s="150">
        <f t="shared" si="27"/>
        <v>61600</v>
      </c>
      <c r="L56" s="150">
        <f t="shared" si="27"/>
        <v>61600</v>
      </c>
      <c r="M56" s="150">
        <f t="shared" si="27"/>
        <v>61600</v>
      </c>
      <c r="N56" s="150">
        <f t="shared" si="27"/>
        <v>61600</v>
      </c>
      <c r="O56" s="150">
        <f t="shared" si="27"/>
        <v>61600</v>
      </c>
      <c r="P56" s="150">
        <f t="shared" si="27"/>
        <v>61600</v>
      </c>
      <c r="Q56" s="150">
        <f t="shared" si="27"/>
        <v>61600</v>
      </c>
      <c r="R56" s="150">
        <f t="shared" si="27"/>
        <v>61600</v>
      </c>
      <c r="S56" s="150">
        <f t="shared" si="27"/>
        <v>61600</v>
      </c>
      <c r="T56" s="150">
        <f t="shared" si="27"/>
        <v>61600</v>
      </c>
      <c r="U56" s="150">
        <f t="shared" si="27"/>
        <v>61600</v>
      </c>
      <c r="V56" s="150">
        <f t="shared" si="27"/>
        <v>61600</v>
      </c>
      <c r="W56" s="150">
        <f t="shared" si="27"/>
        <v>61600</v>
      </c>
      <c r="X56" s="150">
        <f t="shared" si="27"/>
        <v>61600</v>
      </c>
      <c r="Y56" s="150">
        <f t="shared" si="27"/>
        <v>61600</v>
      </c>
      <c r="Z56" s="150">
        <f t="shared" si="27"/>
        <v>61600</v>
      </c>
      <c r="AA56" s="150">
        <f t="shared" si="27"/>
        <v>61600</v>
      </c>
      <c r="AB56" s="150">
        <f t="shared" si="27"/>
        <v>61600</v>
      </c>
      <c r="AC56" s="150">
        <f t="shared" si="27"/>
        <v>61600</v>
      </c>
      <c r="AD56" s="150">
        <f t="shared" si="27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28" ref="F57:AD57">$C$56*10000*0.003+$C$57*10000*0.003/3</f>
        <v>19200</v>
      </c>
      <c r="G57" s="150">
        <f t="shared" si="28"/>
        <v>19200</v>
      </c>
      <c r="H57" s="150">
        <f t="shared" si="28"/>
        <v>19200</v>
      </c>
      <c r="I57" s="150">
        <f t="shared" si="28"/>
        <v>19200</v>
      </c>
      <c r="J57" s="150">
        <f t="shared" si="28"/>
        <v>19200</v>
      </c>
      <c r="K57" s="150">
        <f t="shared" si="28"/>
        <v>19200</v>
      </c>
      <c r="L57" s="150">
        <f t="shared" si="28"/>
        <v>19200</v>
      </c>
      <c r="M57" s="150">
        <f t="shared" si="28"/>
        <v>19200</v>
      </c>
      <c r="N57" s="150">
        <f t="shared" si="28"/>
        <v>19200</v>
      </c>
      <c r="O57" s="150">
        <f t="shared" si="28"/>
        <v>19200</v>
      </c>
      <c r="P57" s="150">
        <f t="shared" si="28"/>
        <v>19200</v>
      </c>
      <c r="Q57" s="150">
        <f t="shared" si="28"/>
        <v>19200</v>
      </c>
      <c r="R57" s="150">
        <f t="shared" si="28"/>
        <v>19200</v>
      </c>
      <c r="S57" s="150">
        <f t="shared" si="28"/>
        <v>19200</v>
      </c>
      <c r="T57" s="150">
        <f t="shared" si="28"/>
        <v>19200</v>
      </c>
      <c r="U57" s="150">
        <f t="shared" si="28"/>
        <v>19200</v>
      </c>
      <c r="V57" s="150">
        <f t="shared" si="28"/>
        <v>19200</v>
      </c>
      <c r="W57" s="150">
        <f t="shared" si="28"/>
        <v>19200</v>
      </c>
      <c r="X57" s="150">
        <f t="shared" si="28"/>
        <v>19200</v>
      </c>
      <c r="Y57" s="150">
        <f t="shared" si="28"/>
        <v>19200</v>
      </c>
      <c r="Z57" s="150">
        <f t="shared" si="28"/>
        <v>19200</v>
      </c>
      <c r="AA57" s="150">
        <f t="shared" si="28"/>
        <v>19200</v>
      </c>
      <c r="AB57" s="150">
        <f t="shared" si="28"/>
        <v>19200</v>
      </c>
      <c r="AC57" s="150">
        <f t="shared" si="28"/>
        <v>19200</v>
      </c>
      <c r="AD57" s="150">
        <f t="shared" si="28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29" ref="F63:AD63">F54+F45+F32+F25+F56+F57+F60</f>
        <v>771445.8</v>
      </c>
      <c r="G63" s="150">
        <f t="shared" si="29"/>
        <v>86300</v>
      </c>
      <c r="H63" s="150">
        <f t="shared" si="29"/>
        <v>80800</v>
      </c>
      <c r="I63" s="150">
        <f t="shared" si="29"/>
        <v>80800</v>
      </c>
      <c r="J63" s="150">
        <f t="shared" si="29"/>
        <v>86130.4</v>
      </c>
      <c r="K63" s="150">
        <f t="shared" si="29"/>
        <v>108360.8</v>
      </c>
      <c r="L63" s="150">
        <f t="shared" si="29"/>
        <v>86300</v>
      </c>
      <c r="M63" s="150">
        <f t="shared" si="29"/>
        <v>86300</v>
      </c>
      <c r="N63" s="150">
        <f t="shared" si="29"/>
        <v>86300</v>
      </c>
      <c r="O63" s="150">
        <f t="shared" si="29"/>
        <v>87291</v>
      </c>
      <c r="P63" s="150">
        <f t="shared" si="29"/>
        <v>86300</v>
      </c>
      <c r="Q63" s="150">
        <f t="shared" si="29"/>
        <v>86300</v>
      </c>
      <c r="R63" s="150">
        <f t="shared" si="29"/>
        <v>86300</v>
      </c>
      <c r="S63" s="150">
        <f t="shared" si="29"/>
        <v>86300</v>
      </c>
      <c r="T63" s="150">
        <f t="shared" si="29"/>
        <v>86300</v>
      </c>
      <c r="U63" s="150">
        <f t="shared" si="29"/>
        <v>86300</v>
      </c>
      <c r="V63" s="150">
        <f t="shared" si="29"/>
        <v>86300</v>
      </c>
      <c r="W63" s="150">
        <f t="shared" si="29"/>
        <v>86300</v>
      </c>
      <c r="X63" s="150">
        <f t="shared" si="29"/>
        <v>86300</v>
      </c>
      <c r="Y63" s="150">
        <f t="shared" si="29"/>
        <v>86300</v>
      </c>
      <c r="Z63" s="150">
        <f t="shared" si="29"/>
        <v>86300</v>
      </c>
      <c r="AA63" s="150">
        <f t="shared" si="29"/>
        <v>86300</v>
      </c>
      <c r="AB63" s="150">
        <f t="shared" si="29"/>
        <v>86300</v>
      </c>
      <c r="AC63" s="150">
        <f t="shared" si="29"/>
        <v>86300</v>
      </c>
      <c r="AD63" s="150">
        <f t="shared" si="29"/>
        <v>86300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88</v>
      </c>
      <c r="T65" s="139" t="s">
        <v>87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30" ref="G66:AD66">F11</f>
        <v>850000</v>
      </c>
      <c r="H66" s="144">
        <f t="shared" si="30"/>
        <v>0</v>
      </c>
      <c r="I66" s="144">
        <f t="shared" si="30"/>
        <v>0</v>
      </c>
      <c r="J66" s="144">
        <f t="shared" si="30"/>
        <v>0</v>
      </c>
      <c r="K66" s="144">
        <f t="shared" si="30"/>
        <v>1000000</v>
      </c>
      <c r="L66" s="144">
        <f t="shared" si="30"/>
        <v>1000000</v>
      </c>
      <c r="M66" s="144">
        <f t="shared" si="30"/>
        <v>1000000</v>
      </c>
      <c r="N66" s="144">
        <f t="shared" si="30"/>
        <v>1000000</v>
      </c>
      <c r="O66" s="144">
        <f t="shared" si="30"/>
        <v>1000000</v>
      </c>
      <c r="P66" s="144">
        <f t="shared" si="30"/>
        <v>1000000</v>
      </c>
      <c r="Q66" s="144">
        <f t="shared" si="30"/>
        <v>1000000</v>
      </c>
      <c r="R66" s="144">
        <f t="shared" si="30"/>
        <v>1000000</v>
      </c>
      <c r="S66" s="144">
        <f t="shared" si="30"/>
        <v>1000000</v>
      </c>
      <c r="T66" s="144">
        <f t="shared" si="30"/>
        <v>1000000</v>
      </c>
      <c r="U66" s="144">
        <f t="shared" si="30"/>
        <v>1000000</v>
      </c>
      <c r="V66" s="144">
        <f t="shared" si="30"/>
        <v>1000000</v>
      </c>
      <c r="W66" s="144">
        <f t="shared" si="30"/>
        <v>1000000</v>
      </c>
      <c r="X66" s="144">
        <f t="shared" si="30"/>
        <v>1000000</v>
      </c>
      <c r="Y66" s="144">
        <f t="shared" si="30"/>
        <v>1000000</v>
      </c>
      <c r="Z66" s="144">
        <f t="shared" si="30"/>
        <v>1000000</v>
      </c>
      <c r="AA66" s="144">
        <f t="shared" si="30"/>
        <v>1000000</v>
      </c>
      <c r="AB66" s="144">
        <f t="shared" si="30"/>
        <v>1000000</v>
      </c>
      <c r="AC66" s="144">
        <f t="shared" si="30"/>
        <v>1000000</v>
      </c>
      <c r="AD66" s="144">
        <f t="shared" si="30"/>
        <v>1000000</v>
      </c>
    </row>
    <row r="67" spans="4:30" ht="18" customHeight="1">
      <c r="D67" s="238"/>
      <c r="E67" s="9" t="s">
        <v>85</v>
      </c>
      <c r="F67" s="144">
        <f>IF(F66&gt;430000,430000,F66)</f>
        <v>430000</v>
      </c>
      <c r="G67" s="144">
        <f aca="true" t="shared" si="31" ref="G67:AD67">IF(G66&gt;430000,430000,G66)</f>
        <v>430000</v>
      </c>
      <c r="H67" s="144">
        <f t="shared" si="31"/>
        <v>0</v>
      </c>
      <c r="I67" s="144">
        <f t="shared" si="31"/>
        <v>0</v>
      </c>
      <c r="J67" s="144">
        <f t="shared" si="31"/>
        <v>0</v>
      </c>
      <c r="K67" s="144">
        <f t="shared" si="31"/>
        <v>430000</v>
      </c>
      <c r="L67" s="144">
        <f t="shared" si="31"/>
        <v>430000</v>
      </c>
      <c r="M67" s="144">
        <f t="shared" si="31"/>
        <v>430000</v>
      </c>
      <c r="N67" s="144">
        <f t="shared" si="31"/>
        <v>430000</v>
      </c>
      <c r="O67" s="144">
        <f t="shared" si="31"/>
        <v>430000</v>
      </c>
      <c r="P67" s="144">
        <f t="shared" si="31"/>
        <v>430000</v>
      </c>
      <c r="Q67" s="144">
        <f t="shared" si="31"/>
        <v>430000</v>
      </c>
      <c r="R67" s="144">
        <f t="shared" si="31"/>
        <v>430000</v>
      </c>
      <c r="S67" s="144">
        <f t="shared" si="31"/>
        <v>430000</v>
      </c>
      <c r="T67" s="144">
        <f t="shared" si="31"/>
        <v>430000</v>
      </c>
      <c r="U67" s="144">
        <f t="shared" si="31"/>
        <v>430000</v>
      </c>
      <c r="V67" s="144">
        <f t="shared" si="31"/>
        <v>430000</v>
      </c>
      <c r="W67" s="144">
        <f t="shared" si="31"/>
        <v>430000</v>
      </c>
      <c r="X67" s="144">
        <f t="shared" si="31"/>
        <v>430000</v>
      </c>
      <c r="Y67" s="144">
        <f t="shared" si="31"/>
        <v>430000</v>
      </c>
      <c r="Z67" s="144">
        <f t="shared" si="31"/>
        <v>430000</v>
      </c>
      <c r="AA67" s="144">
        <f t="shared" si="31"/>
        <v>430000</v>
      </c>
      <c r="AB67" s="144">
        <f t="shared" si="31"/>
        <v>430000</v>
      </c>
      <c r="AC67" s="144">
        <f t="shared" si="31"/>
        <v>430000</v>
      </c>
      <c r="AD67" s="144">
        <f t="shared" si="31"/>
        <v>430000</v>
      </c>
    </row>
    <row r="68" spans="4:30" ht="18" customHeight="1">
      <c r="D68" s="224"/>
      <c r="E68" s="9" t="s">
        <v>84</v>
      </c>
      <c r="F68" s="144">
        <f aca="true" t="shared" si="32" ref="F68:AD68">F66-F67</f>
        <v>5570000</v>
      </c>
      <c r="G68" s="144">
        <f t="shared" si="32"/>
        <v>420000</v>
      </c>
      <c r="H68" s="144">
        <f t="shared" si="32"/>
        <v>0</v>
      </c>
      <c r="I68" s="144">
        <f t="shared" si="32"/>
        <v>0</v>
      </c>
      <c r="J68" s="144">
        <f t="shared" si="32"/>
        <v>0</v>
      </c>
      <c r="K68" s="144">
        <f t="shared" si="32"/>
        <v>570000</v>
      </c>
      <c r="L68" s="144">
        <f t="shared" si="32"/>
        <v>570000</v>
      </c>
      <c r="M68" s="144">
        <f t="shared" si="32"/>
        <v>570000</v>
      </c>
      <c r="N68" s="144">
        <f t="shared" si="32"/>
        <v>570000</v>
      </c>
      <c r="O68" s="144">
        <f t="shared" si="32"/>
        <v>570000</v>
      </c>
      <c r="P68" s="144">
        <f t="shared" si="32"/>
        <v>570000</v>
      </c>
      <c r="Q68" s="144">
        <f t="shared" si="32"/>
        <v>570000</v>
      </c>
      <c r="R68" s="144">
        <f t="shared" si="32"/>
        <v>570000</v>
      </c>
      <c r="S68" s="144">
        <f t="shared" si="32"/>
        <v>570000</v>
      </c>
      <c r="T68" s="144">
        <f t="shared" si="32"/>
        <v>570000</v>
      </c>
      <c r="U68" s="144">
        <f t="shared" si="32"/>
        <v>570000</v>
      </c>
      <c r="V68" s="144">
        <f t="shared" si="32"/>
        <v>570000</v>
      </c>
      <c r="W68" s="144">
        <f t="shared" si="32"/>
        <v>570000</v>
      </c>
      <c r="X68" s="144">
        <f t="shared" si="32"/>
        <v>570000</v>
      </c>
      <c r="Y68" s="144">
        <f t="shared" si="32"/>
        <v>570000</v>
      </c>
      <c r="Z68" s="144">
        <f t="shared" si="32"/>
        <v>570000</v>
      </c>
      <c r="AA68" s="144">
        <f t="shared" si="32"/>
        <v>570000</v>
      </c>
      <c r="AB68" s="144">
        <f t="shared" si="32"/>
        <v>570000</v>
      </c>
      <c r="AC68" s="144">
        <f t="shared" si="32"/>
        <v>570000</v>
      </c>
      <c r="AD68" s="144">
        <f t="shared" si="32"/>
        <v>570000</v>
      </c>
    </row>
    <row r="69" spans="4:30" ht="30" customHeight="1">
      <c r="D69" s="237" t="s">
        <v>1</v>
      </c>
      <c r="E69" s="147" t="s">
        <v>86</v>
      </c>
      <c r="F69" s="144">
        <f aca="true" t="shared" si="33" ref="F69:AD69">F16</f>
        <v>0</v>
      </c>
      <c r="G69" s="144">
        <f t="shared" si="33"/>
        <v>0</v>
      </c>
      <c r="H69" s="144">
        <f t="shared" si="33"/>
        <v>0</v>
      </c>
      <c r="I69" s="144">
        <f t="shared" si="33"/>
        <v>0</v>
      </c>
      <c r="J69" s="144">
        <f t="shared" si="33"/>
        <v>0</v>
      </c>
      <c r="K69" s="144">
        <f t="shared" si="33"/>
        <v>0</v>
      </c>
      <c r="L69" s="144">
        <f t="shared" si="33"/>
        <v>0</v>
      </c>
      <c r="M69" s="144">
        <f t="shared" si="33"/>
        <v>0</v>
      </c>
      <c r="N69" s="144">
        <f t="shared" si="33"/>
        <v>0</v>
      </c>
      <c r="O69" s="144">
        <f t="shared" si="33"/>
        <v>0</v>
      </c>
      <c r="P69" s="144">
        <f t="shared" si="33"/>
        <v>0</v>
      </c>
      <c r="Q69" s="144">
        <f t="shared" si="33"/>
        <v>0</v>
      </c>
      <c r="R69" s="144">
        <f t="shared" si="33"/>
        <v>0</v>
      </c>
      <c r="S69" s="144">
        <f t="shared" si="33"/>
        <v>0</v>
      </c>
      <c r="T69" s="144">
        <f t="shared" si="33"/>
        <v>0</v>
      </c>
      <c r="U69" s="144">
        <f t="shared" si="33"/>
        <v>0</v>
      </c>
      <c r="V69" s="144">
        <f t="shared" si="33"/>
        <v>0</v>
      </c>
      <c r="W69" s="144">
        <f t="shared" si="33"/>
        <v>0</v>
      </c>
      <c r="X69" s="144">
        <f t="shared" si="33"/>
        <v>0</v>
      </c>
      <c r="Y69" s="144">
        <f t="shared" si="33"/>
        <v>0</v>
      </c>
      <c r="Z69" s="144">
        <f t="shared" si="33"/>
        <v>0</v>
      </c>
      <c r="AA69" s="144">
        <f t="shared" si="33"/>
        <v>0</v>
      </c>
      <c r="AB69" s="144">
        <f t="shared" si="33"/>
        <v>0</v>
      </c>
      <c r="AC69" s="144">
        <f t="shared" si="33"/>
        <v>0</v>
      </c>
      <c r="AD69" s="144">
        <f t="shared" si="33"/>
        <v>0</v>
      </c>
    </row>
    <row r="70" spans="4:30" ht="18" customHeight="1">
      <c r="D70" s="238"/>
      <c r="E70" s="9" t="s">
        <v>85</v>
      </c>
      <c r="F70" s="144">
        <f aca="true" t="shared" si="34" ref="F70:AD70">IF(F69&gt;330000,330000,F69)</f>
        <v>0</v>
      </c>
      <c r="G70" s="144">
        <f t="shared" si="34"/>
        <v>0</v>
      </c>
      <c r="H70" s="144">
        <f t="shared" si="34"/>
        <v>0</v>
      </c>
      <c r="I70" s="144">
        <f t="shared" si="34"/>
        <v>0</v>
      </c>
      <c r="J70" s="144">
        <f t="shared" si="34"/>
        <v>0</v>
      </c>
      <c r="K70" s="144">
        <f t="shared" si="34"/>
        <v>0</v>
      </c>
      <c r="L70" s="144">
        <f t="shared" si="34"/>
        <v>0</v>
      </c>
      <c r="M70" s="144">
        <f t="shared" si="34"/>
        <v>0</v>
      </c>
      <c r="N70" s="144">
        <f t="shared" si="34"/>
        <v>0</v>
      </c>
      <c r="O70" s="144">
        <f t="shared" si="34"/>
        <v>0</v>
      </c>
      <c r="P70" s="144">
        <f t="shared" si="34"/>
        <v>0</v>
      </c>
      <c r="Q70" s="144">
        <f t="shared" si="34"/>
        <v>0</v>
      </c>
      <c r="R70" s="144">
        <f t="shared" si="34"/>
        <v>0</v>
      </c>
      <c r="S70" s="144">
        <f t="shared" si="34"/>
        <v>0</v>
      </c>
      <c r="T70" s="144">
        <f t="shared" si="34"/>
        <v>0</v>
      </c>
      <c r="U70" s="144">
        <f t="shared" si="34"/>
        <v>0</v>
      </c>
      <c r="V70" s="144">
        <f t="shared" si="34"/>
        <v>0</v>
      </c>
      <c r="W70" s="144">
        <f t="shared" si="34"/>
        <v>0</v>
      </c>
      <c r="X70" s="144">
        <f t="shared" si="34"/>
        <v>0</v>
      </c>
      <c r="Y70" s="144">
        <f t="shared" si="34"/>
        <v>0</v>
      </c>
      <c r="Z70" s="144">
        <f t="shared" si="34"/>
        <v>0</v>
      </c>
      <c r="AA70" s="144">
        <f t="shared" si="34"/>
        <v>0</v>
      </c>
      <c r="AB70" s="144">
        <f t="shared" si="34"/>
        <v>0</v>
      </c>
      <c r="AC70" s="144">
        <f t="shared" si="34"/>
        <v>0</v>
      </c>
      <c r="AD70" s="144">
        <f t="shared" si="34"/>
        <v>0</v>
      </c>
    </row>
    <row r="71" spans="4:30" ht="18" customHeight="1">
      <c r="D71" s="224"/>
      <c r="E71" s="9" t="s">
        <v>84</v>
      </c>
      <c r="F71" s="144">
        <f aca="true" t="shared" si="35" ref="F71:AD71">F69-F70</f>
        <v>0</v>
      </c>
      <c r="G71" s="144">
        <f t="shared" si="35"/>
        <v>0</v>
      </c>
      <c r="H71" s="144">
        <f t="shared" si="35"/>
        <v>0</v>
      </c>
      <c r="I71" s="144">
        <f t="shared" si="35"/>
        <v>0</v>
      </c>
      <c r="J71" s="144">
        <f t="shared" si="35"/>
        <v>0</v>
      </c>
      <c r="K71" s="144">
        <f t="shared" si="35"/>
        <v>0</v>
      </c>
      <c r="L71" s="144">
        <f t="shared" si="35"/>
        <v>0</v>
      </c>
      <c r="M71" s="144">
        <f t="shared" si="35"/>
        <v>0</v>
      </c>
      <c r="N71" s="144">
        <f t="shared" si="35"/>
        <v>0</v>
      </c>
      <c r="O71" s="144">
        <f t="shared" si="35"/>
        <v>0</v>
      </c>
      <c r="P71" s="144">
        <f t="shared" si="35"/>
        <v>0</v>
      </c>
      <c r="Q71" s="144">
        <f t="shared" si="35"/>
        <v>0</v>
      </c>
      <c r="R71" s="144">
        <f t="shared" si="35"/>
        <v>0</v>
      </c>
      <c r="S71" s="144">
        <f t="shared" si="35"/>
        <v>0</v>
      </c>
      <c r="T71" s="144">
        <f t="shared" si="35"/>
        <v>0</v>
      </c>
      <c r="U71" s="144">
        <f t="shared" si="35"/>
        <v>0</v>
      </c>
      <c r="V71" s="144">
        <f t="shared" si="35"/>
        <v>0</v>
      </c>
      <c r="W71" s="144">
        <f t="shared" si="35"/>
        <v>0</v>
      </c>
      <c r="X71" s="144">
        <f t="shared" si="35"/>
        <v>0</v>
      </c>
      <c r="Y71" s="144">
        <f t="shared" si="35"/>
        <v>0</v>
      </c>
      <c r="Z71" s="144">
        <f t="shared" si="35"/>
        <v>0</v>
      </c>
      <c r="AA71" s="144">
        <f t="shared" si="35"/>
        <v>0</v>
      </c>
      <c r="AB71" s="144">
        <f t="shared" si="35"/>
        <v>0</v>
      </c>
      <c r="AC71" s="144">
        <f t="shared" si="35"/>
        <v>0</v>
      </c>
      <c r="AD71" s="144">
        <f t="shared" si="35"/>
        <v>0</v>
      </c>
    </row>
    <row r="72" spans="4:30" ht="18" customHeight="1">
      <c r="D72" s="9" t="s">
        <v>75</v>
      </c>
      <c r="E72" s="9" t="s">
        <v>84</v>
      </c>
      <c r="F72" s="144">
        <f aca="true" t="shared" si="36" ref="F72:AD72">F68+F71</f>
        <v>5570000</v>
      </c>
      <c r="G72" s="144">
        <f t="shared" si="36"/>
        <v>420000</v>
      </c>
      <c r="H72" s="144">
        <f t="shared" si="36"/>
        <v>0</v>
      </c>
      <c r="I72" s="144">
        <f t="shared" si="36"/>
        <v>0</v>
      </c>
      <c r="J72" s="144">
        <f t="shared" si="36"/>
        <v>0</v>
      </c>
      <c r="K72" s="144">
        <f t="shared" si="36"/>
        <v>570000</v>
      </c>
      <c r="L72" s="144">
        <f t="shared" si="36"/>
        <v>570000</v>
      </c>
      <c r="M72" s="144">
        <f t="shared" si="36"/>
        <v>570000</v>
      </c>
      <c r="N72" s="144">
        <f t="shared" si="36"/>
        <v>570000</v>
      </c>
      <c r="O72" s="144">
        <f t="shared" si="36"/>
        <v>570000</v>
      </c>
      <c r="P72" s="144">
        <f t="shared" si="36"/>
        <v>570000</v>
      </c>
      <c r="Q72" s="144">
        <f t="shared" si="36"/>
        <v>570000</v>
      </c>
      <c r="R72" s="144">
        <f t="shared" si="36"/>
        <v>570000</v>
      </c>
      <c r="S72" s="144">
        <f t="shared" si="36"/>
        <v>570000</v>
      </c>
      <c r="T72" s="144">
        <f t="shared" si="36"/>
        <v>570000</v>
      </c>
      <c r="U72" s="144">
        <f t="shared" si="36"/>
        <v>570000</v>
      </c>
      <c r="V72" s="144">
        <f t="shared" si="36"/>
        <v>570000</v>
      </c>
      <c r="W72" s="144">
        <f t="shared" si="36"/>
        <v>570000</v>
      </c>
      <c r="X72" s="144">
        <f t="shared" si="36"/>
        <v>570000</v>
      </c>
      <c r="Y72" s="144">
        <f t="shared" si="36"/>
        <v>570000</v>
      </c>
      <c r="Z72" s="144">
        <f t="shared" si="36"/>
        <v>570000</v>
      </c>
      <c r="AA72" s="144">
        <f t="shared" si="36"/>
        <v>570000</v>
      </c>
      <c r="AB72" s="144">
        <f t="shared" si="36"/>
        <v>570000</v>
      </c>
      <c r="AC72" s="144">
        <f t="shared" si="36"/>
        <v>570000</v>
      </c>
      <c r="AD72" s="144">
        <f t="shared" si="36"/>
        <v>570000</v>
      </c>
    </row>
    <row r="73" spans="4:30" ht="30" customHeight="1">
      <c r="D73" s="9"/>
      <c r="E73" s="9"/>
      <c r="F73" s="244" t="s">
        <v>83</v>
      </c>
      <c r="G73" s="244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82</v>
      </c>
      <c r="E74" s="9" t="s">
        <v>81</v>
      </c>
      <c r="F74" s="245">
        <v>480684</v>
      </c>
      <c r="G74" s="245">
        <f>F74</f>
        <v>480684</v>
      </c>
      <c r="H74" s="144">
        <v>16560</v>
      </c>
      <c r="I74" s="144">
        <v>16560</v>
      </c>
      <c r="J74" s="144">
        <f>I74</f>
        <v>16560</v>
      </c>
      <c r="K74" s="144">
        <v>82540</v>
      </c>
      <c r="L74" s="144">
        <f>K74</f>
        <v>82540</v>
      </c>
      <c r="M74" s="144">
        <f aca="true" t="shared" si="37" ref="M74:S74">L74</f>
        <v>82540</v>
      </c>
      <c r="N74" s="144">
        <f t="shared" si="37"/>
        <v>82540</v>
      </c>
      <c r="O74" s="144">
        <f t="shared" si="37"/>
        <v>82540</v>
      </c>
      <c r="P74" s="144">
        <f t="shared" si="37"/>
        <v>82540</v>
      </c>
      <c r="Q74" s="144">
        <f t="shared" si="37"/>
        <v>82540</v>
      </c>
      <c r="R74" s="144">
        <f t="shared" si="37"/>
        <v>82540</v>
      </c>
      <c r="S74" s="144">
        <f t="shared" si="37"/>
        <v>82540</v>
      </c>
      <c r="T74" s="144">
        <v>138295</v>
      </c>
      <c r="U74" s="144">
        <f>T74</f>
        <v>138295</v>
      </c>
      <c r="V74" s="144">
        <f aca="true" t="shared" si="38" ref="V74:AD74">U74</f>
        <v>138295</v>
      </c>
      <c r="W74" s="144">
        <f t="shared" si="38"/>
        <v>138295</v>
      </c>
      <c r="X74" s="144">
        <f t="shared" si="38"/>
        <v>138295</v>
      </c>
      <c r="Y74" s="144">
        <f t="shared" si="38"/>
        <v>138295</v>
      </c>
      <c r="Z74" s="144">
        <f t="shared" si="38"/>
        <v>138295</v>
      </c>
      <c r="AA74" s="144">
        <f t="shared" si="38"/>
        <v>138295</v>
      </c>
      <c r="AB74" s="144">
        <f t="shared" si="38"/>
        <v>138295</v>
      </c>
      <c r="AC74" s="144">
        <f t="shared" si="38"/>
        <v>138295</v>
      </c>
      <c r="AD74" s="144">
        <f t="shared" si="38"/>
        <v>138295</v>
      </c>
    </row>
    <row r="75" spans="4:30" ht="18" customHeight="1">
      <c r="D75" s="238"/>
      <c r="E75" s="9" t="s">
        <v>80</v>
      </c>
      <c r="F75" s="245"/>
      <c r="G75" s="245"/>
      <c r="H75" s="144">
        <v>6012</v>
      </c>
      <c r="I75" s="144">
        <v>6012</v>
      </c>
      <c r="J75" s="144">
        <v>6012</v>
      </c>
      <c r="K75" s="144">
        <v>28780</v>
      </c>
      <c r="L75" s="144">
        <f>K75</f>
        <v>28780</v>
      </c>
      <c r="M75" s="144">
        <f aca="true" t="shared" si="39" ref="M75:S75">L75</f>
        <v>28780</v>
      </c>
      <c r="N75" s="144">
        <f t="shared" si="39"/>
        <v>28780</v>
      </c>
      <c r="O75" s="144">
        <f t="shared" si="39"/>
        <v>28780</v>
      </c>
      <c r="P75" s="144">
        <f t="shared" si="39"/>
        <v>28780</v>
      </c>
      <c r="Q75" s="144">
        <f t="shared" si="39"/>
        <v>28780</v>
      </c>
      <c r="R75" s="144">
        <f t="shared" si="39"/>
        <v>28780</v>
      </c>
      <c r="S75" s="144">
        <f t="shared" si="39"/>
        <v>28780</v>
      </c>
      <c r="T75" s="144">
        <v>0</v>
      </c>
      <c r="U75" s="144">
        <v>0</v>
      </c>
      <c r="V75" s="144">
        <v>0</v>
      </c>
      <c r="W75" s="144">
        <f>V75</f>
        <v>0</v>
      </c>
      <c r="X75" s="144">
        <f>V75</f>
        <v>0</v>
      </c>
      <c r="Y75" s="144">
        <f>X75</f>
        <v>0</v>
      </c>
      <c r="Z75" s="144">
        <f>X75</f>
        <v>0</v>
      </c>
      <c r="AA75" s="144">
        <f>Z75</f>
        <v>0</v>
      </c>
      <c r="AB75" s="144">
        <f>Z75</f>
        <v>0</v>
      </c>
      <c r="AC75" s="144">
        <f>AB75</f>
        <v>0</v>
      </c>
      <c r="AD75" s="144">
        <f>AB75</f>
        <v>0</v>
      </c>
    </row>
    <row r="76" spans="4:30" ht="18" customHeight="1">
      <c r="D76" s="238"/>
      <c r="E76" s="9" t="s">
        <v>79</v>
      </c>
      <c r="F76" s="245"/>
      <c r="G76" s="245"/>
      <c r="H76" s="144">
        <v>7380</v>
      </c>
      <c r="I76" s="144">
        <v>7380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4">
        <v>0</v>
      </c>
      <c r="AB76" s="144">
        <v>0</v>
      </c>
      <c r="AC76" s="144">
        <v>0</v>
      </c>
      <c r="AD76" s="144">
        <v>0</v>
      </c>
    </row>
    <row r="77" spans="4:30" ht="18" customHeight="1">
      <c r="D77" s="238"/>
      <c r="E77" s="9" t="s">
        <v>78</v>
      </c>
      <c r="F77" s="144">
        <f>IF(F66+F69&lt;=1030000,10860,0)</f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v>0</v>
      </c>
      <c r="AD77" s="144"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20410</v>
      </c>
      <c r="K78" s="144">
        <v>78240</v>
      </c>
      <c r="L78" s="144">
        <v>78240</v>
      </c>
      <c r="M78" s="144">
        <f aca="true" t="shared" si="40" ref="M78:O79">L78</f>
        <v>78240</v>
      </c>
      <c r="N78" s="144">
        <f t="shared" si="40"/>
        <v>78240</v>
      </c>
      <c r="O78" s="144">
        <f t="shared" si="40"/>
        <v>78240</v>
      </c>
      <c r="P78" s="144">
        <f>N78</f>
        <v>78240</v>
      </c>
      <c r="Q78" s="144">
        <f>P78</f>
        <v>78240</v>
      </c>
      <c r="R78" s="144">
        <f>P78</f>
        <v>78240</v>
      </c>
      <c r="S78" s="144">
        <f>R78</f>
        <v>78240</v>
      </c>
      <c r="T78" s="144">
        <f>R78</f>
        <v>78240</v>
      </c>
      <c r="U78" s="144">
        <f>T78</f>
        <v>78240</v>
      </c>
      <c r="V78" s="144">
        <f>T78</f>
        <v>78240</v>
      </c>
      <c r="W78" s="144">
        <f>V78</f>
        <v>78240</v>
      </c>
      <c r="X78" s="144">
        <f>V78</f>
        <v>78240</v>
      </c>
      <c r="Y78" s="144">
        <f>X78</f>
        <v>78240</v>
      </c>
      <c r="Z78" s="144">
        <f>X78</f>
        <v>78240</v>
      </c>
      <c r="AA78" s="144">
        <f>Z78</f>
        <v>78240</v>
      </c>
      <c r="AB78" s="144">
        <f>Z78</f>
        <v>78240</v>
      </c>
      <c r="AC78" s="144">
        <f>AB78</f>
        <v>78240</v>
      </c>
      <c r="AD78" s="144">
        <f>AB78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>
        <v>20410</v>
      </c>
      <c r="K79" s="144">
        <v>59530</v>
      </c>
      <c r="L79" s="144">
        <v>59530</v>
      </c>
      <c r="M79" s="144">
        <f t="shared" si="40"/>
        <v>59530</v>
      </c>
      <c r="N79" s="144">
        <f t="shared" si="40"/>
        <v>59530</v>
      </c>
      <c r="O79" s="144">
        <f t="shared" si="40"/>
        <v>59530</v>
      </c>
      <c r="P79" s="144">
        <f>N79</f>
        <v>59530</v>
      </c>
      <c r="Q79" s="144">
        <f>P79</f>
        <v>59530</v>
      </c>
      <c r="R79" s="144">
        <f>P79</f>
        <v>59530</v>
      </c>
      <c r="S79" s="144">
        <f>R79</f>
        <v>59530</v>
      </c>
      <c r="T79" s="144">
        <f>R79</f>
        <v>59530</v>
      </c>
      <c r="U79" s="144">
        <f>T79</f>
        <v>59530</v>
      </c>
      <c r="V79" s="144">
        <f>T79</f>
        <v>59530</v>
      </c>
      <c r="W79" s="144">
        <f>V79</f>
        <v>59530</v>
      </c>
      <c r="X79" s="144">
        <f>V79</f>
        <v>59530</v>
      </c>
      <c r="Y79" s="144">
        <f>X79</f>
        <v>59530</v>
      </c>
      <c r="Z79" s="144">
        <f>X79</f>
        <v>59530</v>
      </c>
      <c r="AA79" s="144">
        <f>Z79</f>
        <v>59530</v>
      </c>
      <c r="AB79" s="144">
        <f>Z79</f>
        <v>59530</v>
      </c>
      <c r="AC79" s="144">
        <f>AB79</f>
        <v>59530</v>
      </c>
      <c r="AD79" s="144">
        <f>AB79</f>
        <v>59530</v>
      </c>
    </row>
    <row r="80" spans="4:30" ht="18" customHeight="1">
      <c r="D80" s="224"/>
      <c r="E80" s="114" t="s">
        <v>75</v>
      </c>
      <c r="F80" s="143">
        <f>F74-F77+F78+F79</f>
        <v>480684</v>
      </c>
      <c r="G80" s="143">
        <f>G74-G77+G78+G79</f>
        <v>480684</v>
      </c>
      <c r="H80" s="143">
        <f aca="true" t="shared" si="41" ref="H80:AD80">H74+H75+H76-H77+H78+H79</f>
        <v>29952</v>
      </c>
      <c r="I80" s="143">
        <f t="shared" si="41"/>
        <v>29952</v>
      </c>
      <c r="J80" s="143">
        <f t="shared" si="41"/>
        <v>63392</v>
      </c>
      <c r="K80" s="143">
        <f t="shared" si="41"/>
        <v>249090</v>
      </c>
      <c r="L80" s="143">
        <f t="shared" si="41"/>
        <v>249090</v>
      </c>
      <c r="M80" s="143">
        <f t="shared" si="41"/>
        <v>249090</v>
      </c>
      <c r="N80" s="143">
        <f t="shared" si="41"/>
        <v>249090</v>
      </c>
      <c r="O80" s="143">
        <f t="shared" si="41"/>
        <v>249090</v>
      </c>
      <c r="P80" s="143">
        <f t="shared" si="41"/>
        <v>249090</v>
      </c>
      <c r="Q80" s="143">
        <f t="shared" si="41"/>
        <v>249090</v>
      </c>
      <c r="R80" s="143">
        <f t="shared" si="41"/>
        <v>249090</v>
      </c>
      <c r="S80" s="143">
        <f t="shared" si="41"/>
        <v>249090</v>
      </c>
      <c r="T80" s="143">
        <f t="shared" si="41"/>
        <v>276065</v>
      </c>
      <c r="U80" s="143">
        <f t="shared" si="41"/>
        <v>276065</v>
      </c>
      <c r="V80" s="143">
        <f t="shared" si="41"/>
        <v>276065</v>
      </c>
      <c r="W80" s="143">
        <f t="shared" si="41"/>
        <v>276065</v>
      </c>
      <c r="X80" s="143">
        <f t="shared" si="41"/>
        <v>276065</v>
      </c>
      <c r="Y80" s="143">
        <f t="shared" si="41"/>
        <v>276065</v>
      </c>
      <c r="Z80" s="143">
        <f t="shared" si="41"/>
        <v>276065</v>
      </c>
      <c r="AA80" s="143">
        <f t="shared" si="41"/>
        <v>276065</v>
      </c>
      <c r="AB80" s="143">
        <f t="shared" si="41"/>
        <v>276065</v>
      </c>
      <c r="AC80" s="143">
        <f t="shared" si="41"/>
        <v>276065</v>
      </c>
      <c r="AD80" s="143">
        <f t="shared" si="41"/>
        <v>276065</v>
      </c>
    </row>
    <row r="81" spans="6:30" ht="13.5">
      <c r="F81" s="142"/>
      <c r="G81" s="142"/>
      <c r="H81" s="142" t="s">
        <v>74</v>
      </c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 t="s">
        <v>73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4" ht="30" customHeight="1"/>
  </sheetData>
  <sheetProtection/>
  <mergeCells count="16">
    <mergeCell ref="D2:E2"/>
    <mergeCell ref="D3:E3"/>
    <mergeCell ref="D4:E4"/>
    <mergeCell ref="D7:D11"/>
    <mergeCell ref="D12:D16"/>
    <mergeCell ref="D19:D25"/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8" scale="74" r:id="rId1"/>
  <headerFooter alignWithMargins="0">
    <oddHeader>&amp;C&amp;"ＭＳ Ｐゴシック,太字"&amp;16社会保険料・税金試算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1">
      <pane xSplit="5" topLeftCell="F1" activePane="topRight" state="frozen"/>
      <selection pane="topLeft" activeCell="H35" sqref="H35"/>
      <selection pane="topRight" activeCell="D7" sqref="D7:D11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95">
        <f>'片働き'!F2</f>
        <v>2022</v>
      </c>
      <c r="G2" s="195">
        <f>F2+1</f>
        <v>2023</v>
      </c>
      <c r="H2" s="195">
        <f aca="true" t="shared" si="0" ref="H2:AD2">G2+1</f>
        <v>2024</v>
      </c>
      <c r="I2" s="195">
        <f t="shared" si="0"/>
        <v>2025</v>
      </c>
      <c r="J2" s="195">
        <f t="shared" si="0"/>
        <v>2026</v>
      </c>
      <c r="K2" s="195">
        <f t="shared" si="0"/>
        <v>2027</v>
      </c>
      <c r="L2" s="195">
        <f t="shared" si="0"/>
        <v>2028</v>
      </c>
      <c r="M2" s="195">
        <f t="shared" si="0"/>
        <v>2029</v>
      </c>
      <c r="N2" s="195">
        <f t="shared" si="0"/>
        <v>2030</v>
      </c>
      <c r="O2" s="195">
        <f t="shared" si="0"/>
        <v>2031</v>
      </c>
      <c r="P2" s="195">
        <f t="shared" si="0"/>
        <v>2032</v>
      </c>
      <c r="Q2" s="195">
        <f t="shared" si="0"/>
        <v>2033</v>
      </c>
      <c r="R2" s="195">
        <f t="shared" si="0"/>
        <v>2034</v>
      </c>
      <c r="S2" s="195">
        <f t="shared" si="0"/>
        <v>2035</v>
      </c>
      <c r="T2" s="195">
        <f t="shared" si="0"/>
        <v>2036</v>
      </c>
      <c r="U2" s="195">
        <f t="shared" si="0"/>
        <v>2037</v>
      </c>
      <c r="V2" s="195">
        <f t="shared" si="0"/>
        <v>2038</v>
      </c>
      <c r="W2" s="195">
        <f t="shared" si="0"/>
        <v>2039</v>
      </c>
      <c r="X2" s="195">
        <f t="shared" si="0"/>
        <v>2040</v>
      </c>
      <c r="Y2" s="195">
        <f t="shared" si="0"/>
        <v>2041</v>
      </c>
      <c r="Z2" s="195">
        <f t="shared" si="0"/>
        <v>2042</v>
      </c>
      <c r="AA2" s="195">
        <f t="shared" si="0"/>
        <v>2043</v>
      </c>
      <c r="AB2" s="195">
        <f t="shared" si="0"/>
        <v>2044</v>
      </c>
      <c r="AC2" s="195">
        <f t="shared" si="0"/>
        <v>2045</v>
      </c>
      <c r="AD2" s="195">
        <f t="shared" si="0"/>
        <v>2046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35"/>
      <c r="D4" s="228" t="s">
        <v>130</v>
      </c>
      <c r="E4" s="229"/>
      <c r="F4" s="146">
        <v>61</v>
      </c>
      <c r="G4" s="146">
        <v>62</v>
      </c>
      <c r="H4" s="146">
        <v>63</v>
      </c>
      <c r="I4" s="146">
        <v>64</v>
      </c>
      <c r="J4" s="146">
        <v>65</v>
      </c>
      <c r="K4" s="146">
        <v>66</v>
      </c>
      <c r="L4" s="146">
        <v>67</v>
      </c>
      <c r="M4" s="146">
        <v>68</v>
      </c>
      <c r="N4" s="146">
        <v>69</v>
      </c>
      <c r="O4" s="146">
        <v>70</v>
      </c>
      <c r="P4" s="146">
        <v>71</v>
      </c>
      <c r="Q4" s="146">
        <v>72</v>
      </c>
      <c r="R4" s="146">
        <v>73</v>
      </c>
      <c r="S4" s="146">
        <v>74</v>
      </c>
      <c r="T4" s="146">
        <v>75</v>
      </c>
      <c r="U4" s="146">
        <v>76</v>
      </c>
      <c r="V4" s="146">
        <v>77</v>
      </c>
      <c r="W4" s="146">
        <v>78</v>
      </c>
      <c r="X4" s="146">
        <v>79</v>
      </c>
      <c r="Y4" s="146">
        <v>80</v>
      </c>
      <c r="Z4" s="146">
        <v>81</v>
      </c>
      <c r="AA4" s="146">
        <v>82</v>
      </c>
      <c r="AB4" s="146">
        <v>83</v>
      </c>
      <c r="AC4" s="146">
        <v>84</v>
      </c>
      <c r="AD4" s="146">
        <v>85</v>
      </c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35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35">
        <f>B6</f>
        <v>727772.8319999999</v>
      </c>
      <c r="D6" s="149" t="s">
        <v>127</v>
      </c>
      <c r="F6" t="s">
        <v>126</v>
      </c>
      <c r="I6" t="s">
        <v>125</v>
      </c>
      <c r="J6" s="193"/>
    </row>
    <row r="7" spans="3:30" ht="18" customHeight="1" thickBot="1">
      <c r="C7" s="192">
        <f>SUM(C5:C6)</f>
        <v>2400445.345932</v>
      </c>
      <c r="D7" s="251" t="s">
        <v>0</v>
      </c>
      <c r="E7" s="186" t="s">
        <v>7</v>
      </c>
      <c r="F7" s="183">
        <v>0</v>
      </c>
      <c r="G7" s="183">
        <v>0</v>
      </c>
      <c r="H7" s="183"/>
      <c r="I7" s="183"/>
      <c r="J7" s="183">
        <f>'片働き'!J7</f>
        <v>2200000</v>
      </c>
      <c r="K7" s="183">
        <v>2200000</v>
      </c>
      <c r="L7" s="183">
        <f>K7</f>
        <v>2200000</v>
      </c>
      <c r="M7" s="183">
        <f>K7</f>
        <v>2200000</v>
      </c>
      <c r="N7" s="183">
        <f>K7</f>
        <v>2200000</v>
      </c>
      <c r="O7" s="183">
        <f>N7</f>
        <v>2200000</v>
      </c>
      <c r="P7" s="183">
        <f>N7</f>
        <v>2200000</v>
      </c>
      <c r="Q7" s="183">
        <f>N7</f>
        <v>2200000</v>
      </c>
      <c r="R7" s="183">
        <f>Q7</f>
        <v>2200000</v>
      </c>
      <c r="S7" s="183">
        <f>Q7</f>
        <v>2200000</v>
      </c>
      <c r="T7" s="183">
        <f>Q7</f>
        <v>2200000</v>
      </c>
      <c r="U7" s="183">
        <f>T7</f>
        <v>2200000</v>
      </c>
      <c r="V7" s="183">
        <f>T7</f>
        <v>2200000</v>
      </c>
      <c r="W7" s="183">
        <f>T7</f>
        <v>2200000</v>
      </c>
      <c r="X7" s="183">
        <f>W7</f>
        <v>2200000</v>
      </c>
      <c r="Y7" s="183">
        <f>W7</f>
        <v>2200000</v>
      </c>
      <c r="Z7" s="183">
        <f>W7</f>
        <v>2200000</v>
      </c>
      <c r="AA7" s="183">
        <f>Z7</f>
        <v>2200000</v>
      </c>
      <c r="AB7" s="183">
        <f>Z7</f>
        <v>2200000</v>
      </c>
      <c r="AC7" s="183">
        <f>Z7</f>
        <v>2200000</v>
      </c>
      <c r="AD7" s="183">
        <f>AC7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1500000</v>
      </c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4" ht="18" customHeight="1" thickBot="1">
      <c r="A9" t="s">
        <v>124</v>
      </c>
      <c r="B9" s="116" t="s">
        <v>123</v>
      </c>
      <c r="D9" s="252"/>
      <c r="E9" s="186" t="s">
        <v>120</v>
      </c>
      <c r="F9" s="183">
        <f>IF(F7&lt;700000,F7,IF(F7&lt;1300000,700000,IF(F7&lt;4100000,F7*0.25+375000,"年金収入410万超")))</f>
        <v>0</v>
      </c>
      <c r="G9" s="183">
        <f>IF(G7&lt;700000,G7,IF(G7&lt;1300000,700000,IF(G7&lt;4100000,G7*0.25+375000,"年金収入410万超")))</f>
        <v>0</v>
      </c>
      <c r="H9" s="183">
        <f>IF(H7&lt;700000,H7,IF(H7&lt;1300000,700000,IF(H7&lt;4100000,H7*0.25+375000,"年金収入410万超")))</f>
        <v>0</v>
      </c>
      <c r="I9" s="183">
        <f>IF(I7&lt;700000,I7,IF(I7&lt;1300000,700000,IF(I7&lt;4100000,I7*0.25+375000,"年金収入410万超")))</f>
        <v>0</v>
      </c>
      <c r="J9" s="183">
        <f aca="true" t="shared" si="1" ref="J9:AH9">IF(J7&lt;1200000,J7,IF(J7&lt;3300000,1200000,"年金収入330万超"))</f>
        <v>1200000</v>
      </c>
      <c r="K9" s="183">
        <f t="shared" si="1"/>
        <v>1200000</v>
      </c>
      <c r="L9" s="183">
        <f t="shared" si="1"/>
        <v>1200000</v>
      </c>
      <c r="M9" s="183">
        <f t="shared" si="1"/>
        <v>1200000</v>
      </c>
      <c r="N9" s="183">
        <f t="shared" si="1"/>
        <v>1200000</v>
      </c>
      <c r="O9" s="183">
        <f t="shared" si="1"/>
        <v>1200000</v>
      </c>
      <c r="P9" s="183">
        <f t="shared" si="1"/>
        <v>1200000</v>
      </c>
      <c r="Q9" s="183">
        <f t="shared" si="1"/>
        <v>1200000</v>
      </c>
      <c r="R9" s="183">
        <f t="shared" si="1"/>
        <v>1200000</v>
      </c>
      <c r="S9" s="183">
        <f t="shared" si="1"/>
        <v>1200000</v>
      </c>
      <c r="T9" s="183">
        <f t="shared" si="1"/>
        <v>1200000</v>
      </c>
      <c r="U9" s="183">
        <f t="shared" si="1"/>
        <v>1200000</v>
      </c>
      <c r="V9" s="183">
        <f t="shared" si="1"/>
        <v>1200000</v>
      </c>
      <c r="W9" s="183">
        <f t="shared" si="1"/>
        <v>1200000</v>
      </c>
      <c r="X9" s="183">
        <f t="shared" si="1"/>
        <v>1200000</v>
      </c>
      <c r="Y9" s="183">
        <f t="shared" si="1"/>
        <v>1200000</v>
      </c>
      <c r="Z9" s="183">
        <f t="shared" si="1"/>
        <v>1200000</v>
      </c>
      <c r="AA9" s="183">
        <f t="shared" si="1"/>
        <v>1200000</v>
      </c>
      <c r="AB9" s="183">
        <f t="shared" si="1"/>
        <v>1200000</v>
      </c>
      <c r="AC9" s="183">
        <f t="shared" si="1"/>
        <v>1200000</v>
      </c>
      <c r="AD9" s="183">
        <f t="shared" si="1"/>
        <v>1200000</v>
      </c>
      <c r="AE9" s="190">
        <f t="shared" si="1"/>
        <v>0</v>
      </c>
      <c r="AF9" s="190">
        <f t="shared" si="1"/>
        <v>0</v>
      </c>
      <c r="AG9" s="190">
        <f t="shared" si="1"/>
        <v>0</v>
      </c>
      <c r="AH9" s="190">
        <f t="shared" si="1"/>
        <v>0</v>
      </c>
    </row>
    <row r="10" spans="2:30" ht="18" customHeight="1" thickBot="1">
      <c r="B10" s="189" t="s">
        <v>122</v>
      </c>
      <c r="C10" s="188">
        <v>786500</v>
      </c>
      <c r="D10" s="252"/>
      <c r="E10" s="186" t="s">
        <v>119</v>
      </c>
      <c r="F10" s="183">
        <v>650000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0" ht="30" customHeight="1">
      <c r="B11" s="187"/>
      <c r="C11" s="116"/>
      <c r="D11" s="253"/>
      <c r="E11" s="184" t="s">
        <v>117</v>
      </c>
      <c r="F11" s="183">
        <f aca="true" t="shared" si="2" ref="F11:AD11">F7+F8-F9-F10</f>
        <v>850000</v>
      </c>
      <c r="G11" s="183">
        <f t="shared" si="2"/>
        <v>0</v>
      </c>
      <c r="H11" s="183">
        <f t="shared" si="2"/>
        <v>0</v>
      </c>
      <c r="I11" s="183">
        <f t="shared" si="2"/>
        <v>0</v>
      </c>
      <c r="J11" s="183">
        <f t="shared" si="2"/>
        <v>1000000</v>
      </c>
      <c r="K11" s="183">
        <f t="shared" si="2"/>
        <v>1000000</v>
      </c>
      <c r="L11" s="183">
        <f t="shared" si="2"/>
        <v>1000000</v>
      </c>
      <c r="M11" s="183">
        <f t="shared" si="2"/>
        <v>1000000</v>
      </c>
      <c r="N11" s="183">
        <f t="shared" si="2"/>
        <v>1000000</v>
      </c>
      <c r="O11" s="183">
        <f t="shared" si="2"/>
        <v>1000000</v>
      </c>
      <c r="P11" s="183">
        <f t="shared" si="2"/>
        <v>1000000</v>
      </c>
      <c r="Q11" s="183">
        <f t="shared" si="2"/>
        <v>1000000</v>
      </c>
      <c r="R11" s="183">
        <f t="shared" si="2"/>
        <v>1000000</v>
      </c>
      <c r="S11" s="183">
        <f t="shared" si="2"/>
        <v>1000000</v>
      </c>
      <c r="T11" s="183">
        <f t="shared" si="2"/>
        <v>1000000</v>
      </c>
      <c r="U11" s="183">
        <f t="shared" si="2"/>
        <v>1000000</v>
      </c>
      <c r="V11" s="183">
        <f t="shared" si="2"/>
        <v>1000000</v>
      </c>
      <c r="W11" s="183">
        <f t="shared" si="2"/>
        <v>1000000</v>
      </c>
      <c r="X11" s="183">
        <f t="shared" si="2"/>
        <v>1000000</v>
      </c>
      <c r="Y11" s="183">
        <f t="shared" si="2"/>
        <v>1000000</v>
      </c>
      <c r="Z11" s="183">
        <f t="shared" si="2"/>
        <v>1000000</v>
      </c>
      <c r="AA11" s="183">
        <f t="shared" si="2"/>
        <v>1000000</v>
      </c>
      <c r="AB11" s="183">
        <f t="shared" si="2"/>
        <v>1000000</v>
      </c>
      <c r="AC11" s="183">
        <f t="shared" si="2"/>
        <v>1000000</v>
      </c>
      <c r="AD11" s="183">
        <f t="shared" si="2"/>
        <v>1000000</v>
      </c>
    </row>
    <row r="12" spans="3:30" ht="18" customHeight="1">
      <c r="C12" s="185"/>
      <c r="D12" s="251" t="s">
        <v>1</v>
      </c>
      <c r="E12" s="186" t="s">
        <v>7</v>
      </c>
      <c r="F12" s="183">
        <f>F7</f>
        <v>0</v>
      </c>
      <c r="G12" s="183">
        <f aca="true" t="shared" si="3" ref="G12:AD16">G7</f>
        <v>0</v>
      </c>
      <c r="H12" s="183">
        <f t="shared" si="3"/>
        <v>0</v>
      </c>
      <c r="I12" s="183">
        <f t="shared" si="3"/>
        <v>0</v>
      </c>
      <c r="J12" s="183">
        <f t="shared" si="3"/>
        <v>2200000</v>
      </c>
      <c r="K12" s="183">
        <f t="shared" si="3"/>
        <v>2200000</v>
      </c>
      <c r="L12" s="183">
        <f t="shared" si="3"/>
        <v>2200000</v>
      </c>
      <c r="M12" s="183">
        <f t="shared" si="3"/>
        <v>2200000</v>
      </c>
      <c r="N12" s="183">
        <f t="shared" si="3"/>
        <v>2200000</v>
      </c>
      <c r="O12" s="183">
        <f t="shared" si="3"/>
        <v>2200000</v>
      </c>
      <c r="P12" s="183">
        <f t="shared" si="3"/>
        <v>2200000</v>
      </c>
      <c r="Q12" s="183">
        <f t="shared" si="3"/>
        <v>2200000</v>
      </c>
      <c r="R12" s="183">
        <f t="shared" si="3"/>
        <v>2200000</v>
      </c>
      <c r="S12" s="183">
        <f t="shared" si="3"/>
        <v>2200000</v>
      </c>
      <c r="T12" s="183">
        <f t="shared" si="3"/>
        <v>2200000</v>
      </c>
      <c r="U12" s="183">
        <f t="shared" si="3"/>
        <v>2200000</v>
      </c>
      <c r="V12" s="183">
        <f t="shared" si="3"/>
        <v>2200000</v>
      </c>
      <c r="W12" s="183">
        <f t="shared" si="3"/>
        <v>2200000</v>
      </c>
      <c r="X12" s="183">
        <f t="shared" si="3"/>
        <v>2200000</v>
      </c>
      <c r="Y12" s="183">
        <f t="shared" si="3"/>
        <v>2200000</v>
      </c>
      <c r="Z12" s="183">
        <f t="shared" si="3"/>
        <v>2200000</v>
      </c>
      <c r="AA12" s="183">
        <f t="shared" si="3"/>
        <v>2200000</v>
      </c>
      <c r="AB12" s="183">
        <f t="shared" si="3"/>
        <v>2200000</v>
      </c>
      <c r="AC12" s="183">
        <f t="shared" si="3"/>
        <v>2200000</v>
      </c>
      <c r="AD12" s="183">
        <f t="shared" si="3"/>
        <v>2200000</v>
      </c>
    </row>
    <row r="13" spans="3:30" ht="18" customHeight="1">
      <c r="C13" s="185"/>
      <c r="D13" s="252"/>
      <c r="E13" s="186" t="s">
        <v>121</v>
      </c>
      <c r="F13" s="183">
        <f>F8</f>
        <v>1500000</v>
      </c>
      <c r="G13" s="183">
        <f aca="true" t="shared" si="4" ref="G13:U13">G8</f>
        <v>0</v>
      </c>
      <c r="H13" s="183">
        <f t="shared" si="4"/>
        <v>0</v>
      </c>
      <c r="I13" s="183">
        <f t="shared" si="4"/>
        <v>0</v>
      </c>
      <c r="J13" s="183">
        <f t="shared" si="4"/>
        <v>0</v>
      </c>
      <c r="K13" s="183">
        <f t="shared" si="4"/>
        <v>0</v>
      </c>
      <c r="L13" s="183">
        <f t="shared" si="4"/>
        <v>0</v>
      </c>
      <c r="M13" s="183">
        <f t="shared" si="4"/>
        <v>0</v>
      </c>
      <c r="N13" s="183">
        <f t="shared" si="4"/>
        <v>0</v>
      </c>
      <c r="O13" s="183">
        <f t="shared" si="4"/>
        <v>0</v>
      </c>
      <c r="P13" s="183">
        <f t="shared" si="4"/>
        <v>0</v>
      </c>
      <c r="Q13" s="183">
        <f t="shared" si="4"/>
        <v>0</v>
      </c>
      <c r="R13" s="183">
        <f t="shared" si="4"/>
        <v>0</v>
      </c>
      <c r="S13" s="183">
        <f t="shared" si="4"/>
        <v>0</v>
      </c>
      <c r="T13" s="183">
        <f t="shared" si="4"/>
        <v>0</v>
      </c>
      <c r="U13" s="183">
        <f t="shared" si="4"/>
        <v>0</v>
      </c>
      <c r="V13" s="183">
        <f t="shared" si="3"/>
        <v>0</v>
      </c>
      <c r="W13" s="183">
        <f t="shared" si="3"/>
        <v>0</v>
      </c>
      <c r="X13" s="183">
        <f t="shared" si="3"/>
        <v>0</v>
      </c>
      <c r="Y13" s="183">
        <f t="shared" si="3"/>
        <v>0</v>
      </c>
      <c r="Z13" s="183">
        <f t="shared" si="3"/>
        <v>0</v>
      </c>
      <c r="AA13" s="183">
        <f t="shared" si="3"/>
        <v>0</v>
      </c>
      <c r="AB13" s="183">
        <f t="shared" si="3"/>
        <v>0</v>
      </c>
      <c r="AC13" s="183">
        <f t="shared" si="3"/>
        <v>0</v>
      </c>
      <c r="AD13" s="183">
        <f t="shared" si="3"/>
        <v>0</v>
      </c>
    </row>
    <row r="14" spans="3:30" ht="18" customHeight="1">
      <c r="C14" s="185"/>
      <c r="D14" s="252"/>
      <c r="E14" s="186" t="s">
        <v>120</v>
      </c>
      <c r="F14" s="183">
        <f>F9</f>
        <v>0</v>
      </c>
      <c r="G14" s="183">
        <f t="shared" si="3"/>
        <v>0</v>
      </c>
      <c r="H14" s="183">
        <f t="shared" si="3"/>
        <v>0</v>
      </c>
      <c r="I14" s="183">
        <f t="shared" si="3"/>
        <v>0</v>
      </c>
      <c r="J14" s="183">
        <f t="shared" si="3"/>
        <v>1200000</v>
      </c>
      <c r="K14" s="183">
        <f t="shared" si="3"/>
        <v>1200000</v>
      </c>
      <c r="L14" s="183">
        <f t="shared" si="3"/>
        <v>1200000</v>
      </c>
      <c r="M14" s="183">
        <f t="shared" si="3"/>
        <v>1200000</v>
      </c>
      <c r="N14" s="183">
        <f t="shared" si="3"/>
        <v>1200000</v>
      </c>
      <c r="O14" s="183">
        <f t="shared" si="3"/>
        <v>1200000</v>
      </c>
      <c r="P14" s="183">
        <f t="shared" si="3"/>
        <v>1200000</v>
      </c>
      <c r="Q14" s="183">
        <f t="shared" si="3"/>
        <v>1200000</v>
      </c>
      <c r="R14" s="183">
        <f t="shared" si="3"/>
        <v>1200000</v>
      </c>
      <c r="S14" s="183">
        <f t="shared" si="3"/>
        <v>1200000</v>
      </c>
      <c r="T14" s="183">
        <f t="shared" si="3"/>
        <v>1200000</v>
      </c>
      <c r="U14" s="183">
        <f t="shared" si="3"/>
        <v>1200000</v>
      </c>
      <c r="V14" s="183">
        <f t="shared" si="3"/>
        <v>1200000</v>
      </c>
      <c r="W14" s="183">
        <f t="shared" si="3"/>
        <v>1200000</v>
      </c>
      <c r="X14" s="183">
        <f t="shared" si="3"/>
        <v>1200000</v>
      </c>
      <c r="Y14" s="183">
        <f t="shared" si="3"/>
        <v>1200000</v>
      </c>
      <c r="Z14" s="183">
        <f t="shared" si="3"/>
        <v>1200000</v>
      </c>
      <c r="AA14" s="183">
        <f t="shared" si="3"/>
        <v>1200000</v>
      </c>
      <c r="AB14" s="183">
        <f t="shared" si="3"/>
        <v>1200000</v>
      </c>
      <c r="AC14" s="183">
        <f t="shared" si="3"/>
        <v>1200000</v>
      </c>
      <c r="AD14" s="183">
        <f t="shared" si="3"/>
        <v>1200000</v>
      </c>
    </row>
    <row r="15" spans="3:30" ht="18" customHeight="1">
      <c r="C15" s="185"/>
      <c r="D15" s="252"/>
      <c r="E15" s="186" t="s">
        <v>119</v>
      </c>
      <c r="F15" s="183">
        <f>F10</f>
        <v>650000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183">
        <f t="shared" si="3"/>
        <v>0</v>
      </c>
      <c r="N15" s="183">
        <f t="shared" si="3"/>
        <v>0</v>
      </c>
      <c r="O15" s="183">
        <f t="shared" si="3"/>
        <v>0</v>
      </c>
      <c r="P15" s="183">
        <f t="shared" si="3"/>
        <v>0</v>
      </c>
      <c r="Q15" s="183">
        <f t="shared" si="3"/>
        <v>0</v>
      </c>
      <c r="R15" s="183">
        <f t="shared" si="3"/>
        <v>0</v>
      </c>
      <c r="S15" s="183">
        <f t="shared" si="3"/>
        <v>0</v>
      </c>
      <c r="T15" s="183">
        <f t="shared" si="3"/>
        <v>0</v>
      </c>
      <c r="U15" s="183">
        <f t="shared" si="3"/>
        <v>0</v>
      </c>
      <c r="V15" s="183">
        <f t="shared" si="3"/>
        <v>0</v>
      </c>
      <c r="W15" s="183">
        <f t="shared" si="3"/>
        <v>0</v>
      </c>
      <c r="X15" s="183">
        <f t="shared" si="3"/>
        <v>0</v>
      </c>
      <c r="Y15" s="183">
        <f t="shared" si="3"/>
        <v>0</v>
      </c>
      <c r="Z15" s="183">
        <f t="shared" si="3"/>
        <v>0</v>
      </c>
      <c r="AA15" s="183">
        <f t="shared" si="3"/>
        <v>0</v>
      </c>
      <c r="AB15" s="183">
        <f t="shared" si="3"/>
        <v>0</v>
      </c>
      <c r="AC15" s="183">
        <f t="shared" si="3"/>
        <v>0</v>
      </c>
      <c r="AD15" s="183">
        <f t="shared" si="3"/>
        <v>0</v>
      </c>
    </row>
    <row r="16" spans="3:30" ht="30" customHeight="1">
      <c r="C16" s="185"/>
      <c r="D16" s="253"/>
      <c r="E16" s="184" t="s">
        <v>117</v>
      </c>
      <c r="F16" s="183">
        <f>F11</f>
        <v>850000</v>
      </c>
      <c r="G16" s="183">
        <f t="shared" si="3"/>
        <v>0</v>
      </c>
      <c r="H16" s="183">
        <f t="shared" si="3"/>
        <v>0</v>
      </c>
      <c r="I16" s="183">
        <f t="shared" si="3"/>
        <v>0</v>
      </c>
      <c r="J16" s="183">
        <f t="shared" si="3"/>
        <v>1000000</v>
      </c>
      <c r="K16" s="183">
        <f t="shared" si="3"/>
        <v>1000000</v>
      </c>
      <c r="L16" s="183">
        <f t="shared" si="3"/>
        <v>1000000</v>
      </c>
      <c r="M16" s="183">
        <f t="shared" si="3"/>
        <v>1000000</v>
      </c>
      <c r="N16" s="183">
        <f t="shared" si="3"/>
        <v>1000000</v>
      </c>
      <c r="O16" s="183">
        <f t="shared" si="3"/>
        <v>1000000</v>
      </c>
      <c r="P16" s="183">
        <f t="shared" si="3"/>
        <v>1000000</v>
      </c>
      <c r="Q16" s="183">
        <f t="shared" si="3"/>
        <v>1000000</v>
      </c>
      <c r="R16" s="183">
        <f t="shared" si="3"/>
        <v>1000000</v>
      </c>
      <c r="S16" s="183">
        <f t="shared" si="3"/>
        <v>1000000</v>
      </c>
      <c r="T16" s="183">
        <f t="shared" si="3"/>
        <v>1000000</v>
      </c>
      <c r="U16" s="183">
        <f t="shared" si="3"/>
        <v>1000000</v>
      </c>
      <c r="V16" s="183">
        <f t="shared" si="3"/>
        <v>1000000</v>
      </c>
      <c r="W16" s="183">
        <f t="shared" si="3"/>
        <v>1000000</v>
      </c>
      <c r="X16" s="183">
        <f t="shared" si="3"/>
        <v>1000000</v>
      </c>
      <c r="Y16" s="183">
        <f t="shared" si="3"/>
        <v>1000000</v>
      </c>
      <c r="Z16" s="183">
        <f t="shared" si="3"/>
        <v>1000000</v>
      </c>
      <c r="AA16" s="183">
        <f t="shared" si="3"/>
        <v>1000000</v>
      </c>
      <c r="AB16" s="183">
        <f t="shared" si="3"/>
        <v>1000000</v>
      </c>
      <c r="AC16" s="183">
        <f t="shared" si="3"/>
        <v>1000000</v>
      </c>
      <c r="AD16" s="183">
        <f t="shared" si="3"/>
        <v>1000000</v>
      </c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35"/>
      <c r="D19" s="225" t="s">
        <v>0</v>
      </c>
      <c r="E19" s="177" t="s">
        <v>117</v>
      </c>
      <c r="F19" s="178">
        <f aca="true" t="shared" si="5" ref="F19:AD19">F11</f>
        <v>850000</v>
      </c>
      <c r="G19" s="178">
        <f t="shared" si="5"/>
        <v>0</v>
      </c>
      <c r="H19" s="178">
        <f t="shared" si="5"/>
        <v>0</v>
      </c>
      <c r="I19" s="178">
        <f t="shared" si="5"/>
        <v>0</v>
      </c>
      <c r="J19" s="178">
        <f t="shared" si="5"/>
        <v>1000000</v>
      </c>
      <c r="K19" s="178">
        <f t="shared" si="5"/>
        <v>1000000</v>
      </c>
      <c r="L19" s="178">
        <f t="shared" si="5"/>
        <v>1000000</v>
      </c>
      <c r="M19" s="178">
        <f t="shared" si="5"/>
        <v>1000000</v>
      </c>
      <c r="N19" s="178">
        <f t="shared" si="5"/>
        <v>1000000</v>
      </c>
      <c r="O19" s="178">
        <f t="shared" si="5"/>
        <v>1000000</v>
      </c>
      <c r="P19" s="178">
        <f t="shared" si="5"/>
        <v>1000000</v>
      </c>
      <c r="Q19" s="178">
        <f t="shared" si="5"/>
        <v>1000000</v>
      </c>
      <c r="R19" s="178">
        <f t="shared" si="5"/>
        <v>1000000</v>
      </c>
      <c r="S19" s="178">
        <f t="shared" si="5"/>
        <v>1000000</v>
      </c>
      <c r="T19" s="178">
        <f t="shared" si="5"/>
        <v>1000000</v>
      </c>
      <c r="U19" s="178">
        <f t="shared" si="5"/>
        <v>1000000</v>
      </c>
      <c r="V19" s="178">
        <f t="shared" si="5"/>
        <v>1000000</v>
      </c>
      <c r="W19" s="178">
        <f t="shared" si="5"/>
        <v>1000000</v>
      </c>
      <c r="X19" s="178">
        <f t="shared" si="5"/>
        <v>1000000</v>
      </c>
      <c r="Y19" s="178">
        <f t="shared" si="5"/>
        <v>1000000</v>
      </c>
      <c r="Z19" s="178">
        <f t="shared" si="5"/>
        <v>1000000</v>
      </c>
      <c r="AA19" s="178">
        <f t="shared" si="5"/>
        <v>1000000</v>
      </c>
      <c r="AB19" s="178">
        <f t="shared" si="5"/>
        <v>1000000</v>
      </c>
      <c r="AC19" s="178">
        <f t="shared" si="5"/>
        <v>1000000</v>
      </c>
      <c r="AD19" s="178">
        <f t="shared" si="5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>
        <v>70000</v>
      </c>
      <c r="L22" s="178">
        <v>70000</v>
      </c>
      <c r="M22" s="178">
        <v>70000</v>
      </c>
      <c r="N22" s="178">
        <v>70000</v>
      </c>
      <c r="O22" s="178">
        <v>70000</v>
      </c>
      <c r="P22" s="178">
        <v>70000</v>
      </c>
      <c r="Q22" s="178">
        <v>70000</v>
      </c>
      <c r="R22" s="178">
        <v>70000</v>
      </c>
      <c r="S22" s="178">
        <v>70000</v>
      </c>
      <c r="T22" s="178">
        <v>70000</v>
      </c>
      <c r="U22" s="178">
        <v>70000</v>
      </c>
      <c r="V22" s="178">
        <v>70000</v>
      </c>
      <c r="W22" s="178">
        <v>70000</v>
      </c>
      <c r="X22" s="178">
        <v>70000</v>
      </c>
      <c r="Y22" s="178">
        <v>70000</v>
      </c>
      <c r="Z22" s="178">
        <v>70000</v>
      </c>
      <c r="AA22" s="178">
        <v>70000</v>
      </c>
      <c r="AB22" s="178">
        <v>70000</v>
      </c>
      <c r="AC22" s="178">
        <v>70000</v>
      </c>
      <c r="AD22" s="178">
        <v>70000</v>
      </c>
    </row>
    <row r="23" spans="4:30" ht="18" customHeight="1">
      <c r="D23" s="225"/>
      <c r="E23" s="175" t="s">
        <v>114</v>
      </c>
      <c r="F23" s="178">
        <f>F74</f>
        <v>480684</v>
      </c>
      <c r="G23" s="178">
        <f>G74</f>
        <v>480684</v>
      </c>
      <c r="H23" s="178">
        <f aca="true" t="shared" si="6" ref="H23:AD23">H80</f>
        <v>29952</v>
      </c>
      <c r="I23" s="178">
        <f t="shared" si="6"/>
        <v>29952</v>
      </c>
      <c r="J23" s="178">
        <f t="shared" si="6"/>
        <v>63392</v>
      </c>
      <c r="K23" s="178">
        <f t="shared" si="6"/>
        <v>379120</v>
      </c>
      <c r="L23" s="178">
        <f t="shared" si="6"/>
        <v>379120</v>
      </c>
      <c r="M23" s="178">
        <f t="shared" si="6"/>
        <v>379120</v>
      </c>
      <c r="N23" s="178">
        <f t="shared" si="6"/>
        <v>379120</v>
      </c>
      <c r="O23" s="178">
        <f t="shared" si="6"/>
        <v>379120</v>
      </c>
      <c r="P23" s="178">
        <f t="shared" si="6"/>
        <v>379120</v>
      </c>
      <c r="Q23" s="178">
        <f t="shared" si="6"/>
        <v>379120</v>
      </c>
      <c r="R23" s="178">
        <f t="shared" si="6"/>
        <v>379120</v>
      </c>
      <c r="S23" s="178">
        <f t="shared" si="6"/>
        <v>379120</v>
      </c>
      <c r="T23" s="178">
        <f t="shared" si="6"/>
        <v>351256</v>
      </c>
      <c r="U23" s="178">
        <f t="shared" si="6"/>
        <v>351256</v>
      </c>
      <c r="V23" s="178">
        <f t="shared" si="6"/>
        <v>351256</v>
      </c>
      <c r="W23" s="178">
        <f t="shared" si="6"/>
        <v>351256</v>
      </c>
      <c r="X23" s="178">
        <f t="shared" si="6"/>
        <v>351256</v>
      </c>
      <c r="Y23" s="178">
        <f t="shared" si="6"/>
        <v>351256</v>
      </c>
      <c r="Z23" s="178">
        <f t="shared" si="6"/>
        <v>351256</v>
      </c>
      <c r="AA23" s="178">
        <f t="shared" si="6"/>
        <v>351256</v>
      </c>
      <c r="AB23" s="178">
        <f t="shared" si="6"/>
        <v>351256</v>
      </c>
      <c r="AC23" s="178">
        <f t="shared" si="6"/>
        <v>351256</v>
      </c>
      <c r="AD23" s="178">
        <f t="shared" si="6"/>
        <v>351256</v>
      </c>
    </row>
    <row r="24" spans="4:30" ht="18" customHeight="1">
      <c r="D24" s="225"/>
      <c r="E24" s="175" t="s">
        <v>113</v>
      </c>
      <c r="F24" s="144">
        <f aca="true" t="shared" si="7" ref="F24:AD24">IF(F19-F20-F21-F22-F23&lt;0,0,F19-F20-F21-F22-F23)</f>
        <v>0</v>
      </c>
      <c r="G24" s="144">
        <f t="shared" si="7"/>
        <v>0</v>
      </c>
      <c r="H24" s="144">
        <f t="shared" si="7"/>
        <v>0</v>
      </c>
      <c r="I24" s="144">
        <f t="shared" si="7"/>
        <v>0</v>
      </c>
      <c r="J24" s="144">
        <f t="shared" si="7"/>
        <v>486608</v>
      </c>
      <c r="K24" s="144">
        <f t="shared" si="7"/>
        <v>170880</v>
      </c>
      <c r="L24" s="144">
        <f t="shared" si="7"/>
        <v>170880</v>
      </c>
      <c r="M24" s="144">
        <f t="shared" si="7"/>
        <v>170880</v>
      </c>
      <c r="N24" s="144">
        <f t="shared" si="7"/>
        <v>170880</v>
      </c>
      <c r="O24" s="144">
        <f t="shared" si="7"/>
        <v>170880</v>
      </c>
      <c r="P24" s="144">
        <f t="shared" si="7"/>
        <v>170880</v>
      </c>
      <c r="Q24" s="144">
        <f t="shared" si="7"/>
        <v>170880</v>
      </c>
      <c r="R24" s="144">
        <f t="shared" si="7"/>
        <v>170880</v>
      </c>
      <c r="S24" s="144">
        <f t="shared" si="7"/>
        <v>170880</v>
      </c>
      <c r="T24" s="144">
        <f t="shared" si="7"/>
        <v>198744</v>
      </c>
      <c r="U24" s="144">
        <f t="shared" si="7"/>
        <v>198744</v>
      </c>
      <c r="V24" s="144">
        <f t="shared" si="7"/>
        <v>198744</v>
      </c>
      <c r="W24" s="144">
        <f t="shared" si="7"/>
        <v>198744</v>
      </c>
      <c r="X24" s="144">
        <f t="shared" si="7"/>
        <v>198744</v>
      </c>
      <c r="Y24" s="144">
        <f t="shared" si="7"/>
        <v>198744</v>
      </c>
      <c r="Z24" s="144">
        <f t="shared" si="7"/>
        <v>198744</v>
      </c>
      <c r="AA24" s="144">
        <f t="shared" si="7"/>
        <v>198744</v>
      </c>
      <c r="AB24" s="144">
        <f t="shared" si="7"/>
        <v>198744</v>
      </c>
      <c r="AC24" s="144">
        <f t="shared" si="7"/>
        <v>198744</v>
      </c>
      <c r="AD24" s="144">
        <f t="shared" si="7"/>
        <v>198744</v>
      </c>
    </row>
    <row r="25" spans="4:30" ht="18" customHeight="1">
      <c r="D25" s="225"/>
      <c r="E25" s="174" t="s">
        <v>112</v>
      </c>
      <c r="F25" s="173">
        <f aca="true" t="shared" si="8" ref="F25:AD25">IF(F24&lt;=1950000,F24*0.05,IF(F24&lt;=3300000,F24*0.1-97500,IF(F24&lt;=6950000,F24*0.2-427500,"課税所得695万超")))</f>
        <v>0</v>
      </c>
      <c r="G25" s="173">
        <f t="shared" si="8"/>
        <v>0</v>
      </c>
      <c r="H25" s="173">
        <f t="shared" si="8"/>
        <v>0</v>
      </c>
      <c r="I25" s="173">
        <f t="shared" si="8"/>
        <v>0</v>
      </c>
      <c r="J25" s="173">
        <f t="shared" si="8"/>
        <v>24330.4</v>
      </c>
      <c r="K25" s="173">
        <f t="shared" si="8"/>
        <v>8544</v>
      </c>
      <c r="L25" s="173">
        <f t="shared" si="8"/>
        <v>8544</v>
      </c>
      <c r="M25" s="173">
        <f t="shared" si="8"/>
        <v>8544</v>
      </c>
      <c r="N25" s="173">
        <f t="shared" si="8"/>
        <v>8544</v>
      </c>
      <c r="O25" s="173">
        <f t="shared" si="8"/>
        <v>8544</v>
      </c>
      <c r="P25" s="173">
        <f t="shared" si="8"/>
        <v>8544</v>
      </c>
      <c r="Q25" s="173">
        <f t="shared" si="8"/>
        <v>8544</v>
      </c>
      <c r="R25" s="173">
        <f t="shared" si="8"/>
        <v>8544</v>
      </c>
      <c r="S25" s="173">
        <f t="shared" si="8"/>
        <v>8544</v>
      </c>
      <c r="T25" s="173">
        <f t="shared" si="8"/>
        <v>9937.2</v>
      </c>
      <c r="U25" s="173">
        <f t="shared" si="8"/>
        <v>9937.2</v>
      </c>
      <c r="V25" s="173">
        <f t="shared" si="8"/>
        <v>9937.2</v>
      </c>
      <c r="W25" s="173">
        <f t="shared" si="8"/>
        <v>9937.2</v>
      </c>
      <c r="X25" s="173">
        <f t="shared" si="8"/>
        <v>9937.2</v>
      </c>
      <c r="Y25" s="173">
        <f t="shared" si="8"/>
        <v>9937.2</v>
      </c>
      <c r="Z25" s="173">
        <f t="shared" si="8"/>
        <v>9937.2</v>
      </c>
      <c r="AA25" s="173">
        <f t="shared" si="8"/>
        <v>9937.2</v>
      </c>
      <c r="AB25" s="173">
        <f t="shared" si="8"/>
        <v>9937.2</v>
      </c>
      <c r="AC25" s="173">
        <f t="shared" si="8"/>
        <v>9937.2</v>
      </c>
      <c r="AD25" s="173">
        <f t="shared" si="8"/>
        <v>9937.2</v>
      </c>
    </row>
    <row r="26" spans="4:30" ht="27">
      <c r="D26" s="225" t="s">
        <v>1</v>
      </c>
      <c r="E26" s="177" t="s">
        <v>117</v>
      </c>
      <c r="F26" s="176">
        <f aca="true" t="shared" si="9" ref="F26:AD26">F16</f>
        <v>850000</v>
      </c>
      <c r="G26" s="176">
        <f t="shared" si="9"/>
        <v>0</v>
      </c>
      <c r="H26" s="176">
        <f t="shared" si="9"/>
        <v>0</v>
      </c>
      <c r="I26" s="176">
        <f t="shared" si="9"/>
        <v>0</v>
      </c>
      <c r="J26" s="176">
        <f t="shared" si="9"/>
        <v>1000000</v>
      </c>
      <c r="K26" s="176">
        <f t="shared" si="9"/>
        <v>1000000</v>
      </c>
      <c r="L26" s="176">
        <f t="shared" si="9"/>
        <v>1000000</v>
      </c>
      <c r="M26" s="176">
        <f t="shared" si="9"/>
        <v>1000000</v>
      </c>
      <c r="N26" s="176">
        <f t="shared" si="9"/>
        <v>1000000</v>
      </c>
      <c r="O26" s="176">
        <f t="shared" si="9"/>
        <v>1000000</v>
      </c>
      <c r="P26" s="176">
        <f t="shared" si="9"/>
        <v>1000000</v>
      </c>
      <c r="Q26" s="176">
        <f t="shared" si="9"/>
        <v>1000000</v>
      </c>
      <c r="R26" s="176">
        <f t="shared" si="9"/>
        <v>1000000</v>
      </c>
      <c r="S26" s="176">
        <f t="shared" si="9"/>
        <v>1000000</v>
      </c>
      <c r="T26" s="176">
        <f t="shared" si="9"/>
        <v>1000000</v>
      </c>
      <c r="U26" s="176">
        <f t="shared" si="9"/>
        <v>1000000</v>
      </c>
      <c r="V26" s="176">
        <f t="shared" si="9"/>
        <v>1000000</v>
      </c>
      <c r="W26" s="176">
        <f t="shared" si="9"/>
        <v>1000000</v>
      </c>
      <c r="X26" s="176">
        <f t="shared" si="9"/>
        <v>1000000</v>
      </c>
      <c r="Y26" s="176">
        <f t="shared" si="9"/>
        <v>1000000</v>
      </c>
      <c r="Z26" s="176">
        <f t="shared" si="9"/>
        <v>1000000</v>
      </c>
      <c r="AA26" s="176">
        <f t="shared" si="9"/>
        <v>1000000</v>
      </c>
      <c r="AB26" s="176">
        <f t="shared" si="9"/>
        <v>1000000</v>
      </c>
      <c r="AC26" s="176">
        <f t="shared" si="9"/>
        <v>1000000</v>
      </c>
      <c r="AD26" s="176">
        <f t="shared" si="9"/>
        <v>1000000</v>
      </c>
    </row>
    <row r="27" spans="4:30" ht="18" customHeight="1">
      <c r="D27" s="225"/>
      <c r="E27" s="175" t="s">
        <v>85</v>
      </c>
      <c r="F27" s="176">
        <v>380000</v>
      </c>
      <c r="G27" s="176">
        <v>380000</v>
      </c>
      <c r="H27" s="176">
        <v>380000</v>
      </c>
      <c r="I27" s="176">
        <v>380000</v>
      </c>
      <c r="J27" s="176">
        <v>380000</v>
      </c>
      <c r="K27" s="176">
        <v>380000</v>
      </c>
      <c r="L27" s="176">
        <v>380000</v>
      </c>
      <c r="M27" s="176">
        <v>380000</v>
      </c>
      <c r="N27" s="176">
        <v>380000</v>
      </c>
      <c r="O27" s="176">
        <v>380000</v>
      </c>
      <c r="P27" s="176">
        <v>380000</v>
      </c>
      <c r="Q27" s="176">
        <v>380000</v>
      </c>
      <c r="R27" s="176">
        <v>380000</v>
      </c>
      <c r="S27" s="176">
        <v>380000</v>
      </c>
      <c r="T27" s="176">
        <v>380000</v>
      </c>
      <c r="U27" s="176">
        <v>380000</v>
      </c>
      <c r="V27" s="176">
        <v>380000</v>
      </c>
      <c r="W27" s="176">
        <v>380000</v>
      </c>
      <c r="X27" s="176">
        <v>380000</v>
      </c>
      <c r="Y27" s="176">
        <v>380000</v>
      </c>
      <c r="Z27" s="176">
        <v>380000</v>
      </c>
      <c r="AA27" s="176">
        <v>380000</v>
      </c>
      <c r="AB27" s="176">
        <v>380000</v>
      </c>
      <c r="AC27" s="176">
        <v>380000</v>
      </c>
      <c r="AD27" s="176">
        <v>380000</v>
      </c>
    </row>
    <row r="28" spans="4:30" ht="18" customHeight="1">
      <c r="D28" s="225"/>
      <c r="E28" s="175" t="s">
        <v>116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</row>
    <row r="29" spans="4:30" ht="18" customHeight="1">
      <c r="D29" s="225"/>
      <c r="E29" s="175" t="s">
        <v>115</v>
      </c>
      <c r="F29" s="176">
        <f aca="true" t="shared" si="10" ref="F29:K29">F22</f>
        <v>70000</v>
      </c>
      <c r="G29" s="176">
        <f t="shared" si="10"/>
        <v>70000</v>
      </c>
      <c r="H29" s="176">
        <f t="shared" si="10"/>
        <v>70000</v>
      </c>
      <c r="I29" s="176">
        <f t="shared" si="10"/>
        <v>70000</v>
      </c>
      <c r="J29" s="176">
        <f t="shared" si="10"/>
        <v>70000</v>
      </c>
      <c r="K29" s="176">
        <f t="shared" si="10"/>
        <v>70000</v>
      </c>
      <c r="L29" s="176">
        <f aca="true" t="shared" si="11" ref="L29:AD29">L22</f>
        <v>70000</v>
      </c>
      <c r="M29" s="176">
        <f t="shared" si="11"/>
        <v>70000</v>
      </c>
      <c r="N29" s="176">
        <f t="shared" si="11"/>
        <v>70000</v>
      </c>
      <c r="O29" s="176">
        <f t="shared" si="11"/>
        <v>70000</v>
      </c>
      <c r="P29" s="176">
        <f t="shared" si="11"/>
        <v>70000</v>
      </c>
      <c r="Q29" s="176">
        <f t="shared" si="11"/>
        <v>70000</v>
      </c>
      <c r="R29" s="176">
        <f t="shared" si="11"/>
        <v>70000</v>
      </c>
      <c r="S29" s="176">
        <f t="shared" si="11"/>
        <v>70000</v>
      </c>
      <c r="T29" s="176">
        <f t="shared" si="11"/>
        <v>70000</v>
      </c>
      <c r="U29" s="176">
        <f t="shared" si="11"/>
        <v>70000</v>
      </c>
      <c r="V29" s="176">
        <f t="shared" si="11"/>
        <v>70000</v>
      </c>
      <c r="W29" s="176">
        <f t="shared" si="11"/>
        <v>70000</v>
      </c>
      <c r="X29" s="176">
        <f t="shared" si="11"/>
        <v>70000</v>
      </c>
      <c r="Y29" s="176">
        <f t="shared" si="11"/>
        <v>70000</v>
      </c>
      <c r="Z29" s="176">
        <f t="shared" si="11"/>
        <v>70000</v>
      </c>
      <c r="AA29" s="176">
        <f t="shared" si="11"/>
        <v>70000</v>
      </c>
      <c r="AB29" s="176">
        <f t="shared" si="11"/>
        <v>70000</v>
      </c>
      <c r="AC29" s="176">
        <f t="shared" si="11"/>
        <v>70000</v>
      </c>
      <c r="AD29" s="176">
        <f t="shared" si="11"/>
        <v>70000</v>
      </c>
    </row>
    <row r="30" spans="4:30" ht="18" customHeight="1">
      <c r="D30" s="225"/>
      <c r="E30" s="175" t="s">
        <v>114</v>
      </c>
      <c r="F30" s="176">
        <f>F74</f>
        <v>480684</v>
      </c>
      <c r="G30" s="176">
        <f>G74</f>
        <v>480684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</row>
    <row r="31" spans="4:30" ht="18" customHeight="1">
      <c r="D31" s="225"/>
      <c r="E31" s="175" t="s">
        <v>113</v>
      </c>
      <c r="F31" s="144">
        <f aca="true" t="shared" si="12" ref="F31:AD31">IF(F26-F27-F28-F29-F30&lt;0,0,F26-F27-F28-F29-F30)</f>
        <v>0</v>
      </c>
      <c r="G31" s="144">
        <f t="shared" si="12"/>
        <v>0</v>
      </c>
      <c r="H31" s="144">
        <f t="shared" si="12"/>
        <v>0</v>
      </c>
      <c r="I31" s="144">
        <f t="shared" si="12"/>
        <v>0</v>
      </c>
      <c r="J31" s="144">
        <f t="shared" si="12"/>
        <v>550000</v>
      </c>
      <c r="K31" s="144">
        <f t="shared" si="12"/>
        <v>550000</v>
      </c>
      <c r="L31" s="144">
        <f t="shared" si="12"/>
        <v>550000</v>
      </c>
      <c r="M31" s="144">
        <f t="shared" si="12"/>
        <v>550000</v>
      </c>
      <c r="N31" s="144">
        <f t="shared" si="12"/>
        <v>550000</v>
      </c>
      <c r="O31" s="144">
        <f t="shared" si="12"/>
        <v>550000</v>
      </c>
      <c r="P31" s="144">
        <f t="shared" si="12"/>
        <v>550000</v>
      </c>
      <c r="Q31" s="144">
        <f t="shared" si="12"/>
        <v>550000</v>
      </c>
      <c r="R31" s="144">
        <f t="shared" si="12"/>
        <v>550000</v>
      </c>
      <c r="S31" s="144">
        <f t="shared" si="12"/>
        <v>550000</v>
      </c>
      <c r="T31" s="144">
        <f t="shared" si="12"/>
        <v>550000</v>
      </c>
      <c r="U31" s="144">
        <f t="shared" si="12"/>
        <v>550000</v>
      </c>
      <c r="V31" s="144">
        <f t="shared" si="12"/>
        <v>550000</v>
      </c>
      <c r="W31" s="144">
        <f t="shared" si="12"/>
        <v>550000</v>
      </c>
      <c r="X31" s="144">
        <f t="shared" si="12"/>
        <v>550000</v>
      </c>
      <c r="Y31" s="144">
        <f t="shared" si="12"/>
        <v>550000</v>
      </c>
      <c r="Z31" s="144">
        <f t="shared" si="12"/>
        <v>550000</v>
      </c>
      <c r="AA31" s="144">
        <f t="shared" si="12"/>
        <v>550000</v>
      </c>
      <c r="AB31" s="144">
        <f t="shared" si="12"/>
        <v>550000</v>
      </c>
      <c r="AC31" s="144">
        <f t="shared" si="12"/>
        <v>550000</v>
      </c>
      <c r="AD31" s="144">
        <f t="shared" si="12"/>
        <v>550000</v>
      </c>
    </row>
    <row r="32" spans="4:30" ht="18" customHeight="1">
      <c r="D32" s="225"/>
      <c r="E32" s="174" t="s">
        <v>112</v>
      </c>
      <c r="F32" s="173">
        <f aca="true" t="shared" si="13" ref="F32:AD32">IF(F31&lt;=1950000,F31*0.05,IF(F31&lt;=3300000,F31*0.1-97500,IF(F31&lt;=6950000,F31*0.2-427500,"課税所得695万超")))</f>
        <v>0</v>
      </c>
      <c r="G32" s="173">
        <f t="shared" si="13"/>
        <v>0</v>
      </c>
      <c r="H32" s="173">
        <f t="shared" si="13"/>
        <v>0</v>
      </c>
      <c r="I32" s="173">
        <f t="shared" si="13"/>
        <v>0</v>
      </c>
      <c r="J32" s="173">
        <f t="shared" si="13"/>
        <v>27500</v>
      </c>
      <c r="K32" s="173">
        <f t="shared" si="13"/>
        <v>27500</v>
      </c>
      <c r="L32" s="173">
        <f t="shared" si="13"/>
        <v>27500</v>
      </c>
      <c r="M32" s="173">
        <f t="shared" si="13"/>
        <v>27500</v>
      </c>
      <c r="N32" s="173">
        <f t="shared" si="13"/>
        <v>27500</v>
      </c>
      <c r="O32" s="173">
        <f t="shared" si="13"/>
        <v>27500</v>
      </c>
      <c r="P32" s="173">
        <f t="shared" si="13"/>
        <v>27500</v>
      </c>
      <c r="Q32" s="173">
        <f t="shared" si="13"/>
        <v>27500</v>
      </c>
      <c r="R32" s="173">
        <f t="shared" si="13"/>
        <v>27500</v>
      </c>
      <c r="S32" s="173">
        <f t="shared" si="13"/>
        <v>27500</v>
      </c>
      <c r="T32" s="173">
        <f t="shared" si="13"/>
        <v>27500</v>
      </c>
      <c r="U32" s="173">
        <f t="shared" si="13"/>
        <v>27500</v>
      </c>
      <c r="V32" s="173">
        <f t="shared" si="13"/>
        <v>27500</v>
      </c>
      <c r="W32" s="173">
        <f t="shared" si="13"/>
        <v>27500</v>
      </c>
      <c r="X32" s="173">
        <f t="shared" si="13"/>
        <v>27500</v>
      </c>
      <c r="Y32" s="173">
        <f t="shared" si="13"/>
        <v>27500</v>
      </c>
      <c r="Z32" s="173">
        <f t="shared" si="13"/>
        <v>27500</v>
      </c>
      <c r="AA32" s="173">
        <f t="shared" si="13"/>
        <v>27500</v>
      </c>
      <c r="AB32" s="173">
        <f t="shared" si="13"/>
        <v>27500</v>
      </c>
      <c r="AC32" s="173">
        <f t="shared" si="13"/>
        <v>27500</v>
      </c>
      <c r="AD32" s="173">
        <f t="shared" si="13"/>
        <v>27500</v>
      </c>
    </row>
    <row r="33" ht="18" customHeight="1"/>
    <row r="34" spans="4:6" ht="18" customHeight="1">
      <c r="D34" s="149" t="s">
        <v>111</v>
      </c>
      <c r="F34" t="s">
        <v>110</v>
      </c>
    </row>
    <row r="35" spans="4:30" s="161" customFormat="1" ht="30" customHeight="1">
      <c r="D35" s="254" t="s">
        <v>0</v>
      </c>
      <c r="E35" s="208" t="s">
        <v>86</v>
      </c>
      <c r="F35" s="209">
        <f aca="true" t="shared" si="14" ref="F35:AD35">F66</f>
        <v>6000000</v>
      </c>
      <c r="G35" s="209">
        <f t="shared" si="14"/>
        <v>850000</v>
      </c>
      <c r="H35" s="209">
        <f t="shared" si="14"/>
        <v>0</v>
      </c>
      <c r="I35" s="209">
        <f t="shared" si="14"/>
        <v>0</v>
      </c>
      <c r="J35" s="209">
        <f t="shared" si="14"/>
        <v>0</v>
      </c>
      <c r="K35" s="209">
        <f t="shared" si="14"/>
        <v>1000000</v>
      </c>
      <c r="L35" s="209">
        <f t="shared" si="14"/>
        <v>1000000</v>
      </c>
      <c r="M35" s="209">
        <f t="shared" si="14"/>
        <v>1000000</v>
      </c>
      <c r="N35" s="209">
        <f t="shared" si="14"/>
        <v>1000000</v>
      </c>
      <c r="O35" s="209">
        <f t="shared" si="14"/>
        <v>1000000</v>
      </c>
      <c r="P35" s="209">
        <f t="shared" si="14"/>
        <v>1000000</v>
      </c>
      <c r="Q35" s="209">
        <f t="shared" si="14"/>
        <v>1000000</v>
      </c>
      <c r="R35" s="209">
        <f t="shared" si="14"/>
        <v>1000000</v>
      </c>
      <c r="S35" s="209">
        <f t="shared" si="14"/>
        <v>1000000</v>
      </c>
      <c r="T35" s="209">
        <f t="shared" si="14"/>
        <v>1000000</v>
      </c>
      <c r="U35" s="209">
        <f t="shared" si="14"/>
        <v>1000000</v>
      </c>
      <c r="V35" s="209">
        <f t="shared" si="14"/>
        <v>1000000</v>
      </c>
      <c r="W35" s="209">
        <f t="shared" si="14"/>
        <v>1000000</v>
      </c>
      <c r="X35" s="209">
        <f t="shared" si="14"/>
        <v>1000000</v>
      </c>
      <c r="Y35" s="209">
        <f t="shared" si="14"/>
        <v>1000000</v>
      </c>
      <c r="Z35" s="209">
        <f t="shared" si="14"/>
        <v>1000000</v>
      </c>
      <c r="AA35" s="209">
        <f t="shared" si="14"/>
        <v>1000000</v>
      </c>
      <c r="AB35" s="209">
        <f t="shared" si="14"/>
        <v>1000000</v>
      </c>
      <c r="AC35" s="209">
        <f t="shared" si="14"/>
        <v>1000000</v>
      </c>
      <c r="AD35" s="209">
        <f t="shared" si="14"/>
        <v>1000000</v>
      </c>
    </row>
    <row r="36" spans="4:30" s="161" customFormat="1" ht="18" customHeight="1">
      <c r="D36" s="255"/>
      <c r="E36" s="210" t="s">
        <v>107</v>
      </c>
      <c r="F36" s="211">
        <v>330000</v>
      </c>
      <c r="G36" s="211">
        <v>330000</v>
      </c>
      <c r="H36" s="211">
        <v>330000</v>
      </c>
      <c r="I36" s="211">
        <v>330000</v>
      </c>
      <c r="J36" s="211">
        <v>330000</v>
      </c>
      <c r="K36" s="211">
        <v>330000</v>
      </c>
      <c r="L36" s="211">
        <v>330000</v>
      </c>
      <c r="M36" s="211">
        <v>330000</v>
      </c>
      <c r="N36" s="211">
        <v>330000</v>
      </c>
      <c r="O36" s="211">
        <v>330000</v>
      </c>
      <c r="P36" s="211">
        <v>330000</v>
      </c>
      <c r="Q36" s="211">
        <v>330000</v>
      </c>
      <c r="R36" s="211">
        <v>330000</v>
      </c>
      <c r="S36" s="211">
        <v>330000</v>
      </c>
      <c r="T36" s="211">
        <v>330000</v>
      </c>
      <c r="U36" s="211">
        <v>330000</v>
      </c>
      <c r="V36" s="211">
        <v>330000</v>
      </c>
      <c r="W36" s="211">
        <v>330000</v>
      </c>
      <c r="X36" s="211">
        <v>330000</v>
      </c>
      <c r="Y36" s="211">
        <v>330000</v>
      </c>
      <c r="Z36" s="211">
        <v>330000</v>
      </c>
      <c r="AA36" s="211">
        <v>330000</v>
      </c>
      <c r="AB36" s="211">
        <v>330000</v>
      </c>
      <c r="AC36" s="211">
        <v>330000</v>
      </c>
      <c r="AD36" s="211">
        <v>330000</v>
      </c>
    </row>
    <row r="37" spans="4:31" s="161" customFormat="1" ht="18" customHeight="1">
      <c r="D37" s="255"/>
      <c r="E37" s="210" t="s">
        <v>106</v>
      </c>
      <c r="F37" s="211"/>
      <c r="G37" s="211">
        <v>330000</v>
      </c>
      <c r="H37" s="211">
        <f>G37</f>
        <v>330000</v>
      </c>
      <c r="I37" s="211">
        <v>330000</v>
      </c>
      <c r="J37" s="211">
        <v>330000</v>
      </c>
      <c r="K37" s="211">
        <v>260000</v>
      </c>
      <c r="L37" s="211">
        <f>K37</f>
        <v>260000</v>
      </c>
      <c r="M37" s="211">
        <f aca="true" t="shared" si="15" ref="M37:AD37">L37</f>
        <v>260000</v>
      </c>
      <c r="N37" s="211">
        <f t="shared" si="15"/>
        <v>260000</v>
      </c>
      <c r="O37" s="211">
        <f t="shared" si="15"/>
        <v>260000</v>
      </c>
      <c r="P37" s="211">
        <f t="shared" si="15"/>
        <v>260000</v>
      </c>
      <c r="Q37" s="211">
        <f t="shared" si="15"/>
        <v>260000</v>
      </c>
      <c r="R37" s="211">
        <f t="shared" si="15"/>
        <v>260000</v>
      </c>
      <c r="S37" s="211">
        <f t="shared" si="15"/>
        <v>260000</v>
      </c>
      <c r="T37" s="211">
        <f t="shared" si="15"/>
        <v>260000</v>
      </c>
      <c r="U37" s="211">
        <f t="shared" si="15"/>
        <v>260000</v>
      </c>
      <c r="V37" s="211">
        <f t="shared" si="15"/>
        <v>260000</v>
      </c>
      <c r="W37" s="211">
        <f t="shared" si="15"/>
        <v>260000</v>
      </c>
      <c r="X37" s="211">
        <f t="shared" si="15"/>
        <v>260000</v>
      </c>
      <c r="Y37" s="211">
        <f t="shared" si="15"/>
        <v>260000</v>
      </c>
      <c r="Z37" s="211">
        <f t="shared" si="15"/>
        <v>260000</v>
      </c>
      <c r="AA37" s="211">
        <f t="shared" si="15"/>
        <v>260000</v>
      </c>
      <c r="AB37" s="211">
        <f t="shared" si="15"/>
        <v>260000</v>
      </c>
      <c r="AC37" s="211">
        <f t="shared" si="15"/>
        <v>260000</v>
      </c>
      <c r="AD37" s="211">
        <f t="shared" si="15"/>
        <v>260000</v>
      </c>
      <c r="AE37" s="170">
        <v>380000</v>
      </c>
    </row>
    <row r="38" spans="4:30" s="161" customFormat="1" ht="18" customHeight="1">
      <c r="D38" s="255"/>
      <c r="E38" s="210" t="s">
        <v>105</v>
      </c>
      <c r="F38" s="211">
        <v>56000</v>
      </c>
      <c r="G38" s="211">
        <v>56000</v>
      </c>
      <c r="H38" s="211">
        <v>56000</v>
      </c>
      <c r="I38" s="211">
        <v>56000</v>
      </c>
      <c r="J38" s="211">
        <v>56000</v>
      </c>
      <c r="K38" s="211">
        <v>56000</v>
      </c>
      <c r="L38" s="211">
        <v>56000</v>
      </c>
      <c r="M38" s="211">
        <v>56000</v>
      </c>
      <c r="N38" s="211">
        <v>56000</v>
      </c>
      <c r="O38" s="211">
        <v>56000</v>
      </c>
      <c r="P38" s="211">
        <v>56000</v>
      </c>
      <c r="Q38" s="211">
        <v>56000</v>
      </c>
      <c r="R38" s="211">
        <v>56000</v>
      </c>
      <c r="S38" s="211">
        <v>56000</v>
      </c>
      <c r="T38" s="211">
        <v>56000</v>
      </c>
      <c r="U38" s="211">
        <v>56000</v>
      </c>
      <c r="V38" s="211">
        <v>56000</v>
      </c>
      <c r="W38" s="211">
        <v>56000</v>
      </c>
      <c r="X38" s="211">
        <v>56000</v>
      </c>
      <c r="Y38" s="211">
        <v>56000</v>
      </c>
      <c r="Z38" s="211">
        <v>56000</v>
      </c>
      <c r="AA38" s="211">
        <v>56000</v>
      </c>
      <c r="AB38" s="211">
        <v>56000</v>
      </c>
      <c r="AC38" s="211">
        <v>56000</v>
      </c>
      <c r="AD38" s="211">
        <v>56000</v>
      </c>
    </row>
    <row r="39" spans="4:30" s="161" customFormat="1" ht="18" customHeight="1">
      <c r="D39" s="255"/>
      <c r="E39" s="210" t="s">
        <v>104</v>
      </c>
      <c r="F39" s="200">
        <v>1050912</v>
      </c>
      <c r="G39" s="200">
        <f aca="true" t="shared" si="16" ref="G39:AD39">F80</f>
        <v>480684</v>
      </c>
      <c r="H39" s="200">
        <f t="shared" si="16"/>
        <v>480684</v>
      </c>
      <c r="I39" s="200">
        <f t="shared" si="16"/>
        <v>29952</v>
      </c>
      <c r="J39" s="200">
        <f t="shared" si="16"/>
        <v>29952</v>
      </c>
      <c r="K39" s="200">
        <f t="shared" si="16"/>
        <v>63392</v>
      </c>
      <c r="L39" s="200">
        <f t="shared" si="16"/>
        <v>379120</v>
      </c>
      <c r="M39" s="200">
        <f t="shared" si="16"/>
        <v>379120</v>
      </c>
      <c r="N39" s="200">
        <f t="shared" si="16"/>
        <v>379120</v>
      </c>
      <c r="O39" s="200">
        <f t="shared" si="16"/>
        <v>379120</v>
      </c>
      <c r="P39" s="200">
        <f t="shared" si="16"/>
        <v>379120</v>
      </c>
      <c r="Q39" s="200">
        <f t="shared" si="16"/>
        <v>379120</v>
      </c>
      <c r="R39" s="200">
        <f t="shared" si="16"/>
        <v>379120</v>
      </c>
      <c r="S39" s="200">
        <f t="shared" si="16"/>
        <v>379120</v>
      </c>
      <c r="T39" s="200">
        <f t="shared" si="16"/>
        <v>379120</v>
      </c>
      <c r="U39" s="200">
        <f t="shared" si="16"/>
        <v>351256</v>
      </c>
      <c r="V39" s="200">
        <f t="shared" si="16"/>
        <v>351256</v>
      </c>
      <c r="W39" s="200">
        <f t="shared" si="16"/>
        <v>351256</v>
      </c>
      <c r="X39" s="200">
        <f t="shared" si="16"/>
        <v>351256</v>
      </c>
      <c r="Y39" s="200">
        <f t="shared" si="16"/>
        <v>351256</v>
      </c>
      <c r="Z39" s="200">
        <f t="shared" si="16"/>
        <v>351256</v>
      </c>
      <c r="AA39" s="200">
        <f t="shared" si="16"/>
        <v>351256</v>
      </c>
      <c r="AB39" s="200">
        <f t="shared" si="16"/>
        <v>351256</v>
      </c>
      <c r="AC39" s="200">
        <f t="shared" si="16"/>
        <v>351256</v>
      </c>
      <c r="AD39" s="200">
        <f t="shared" si="16"/>
        <v>351256</v>
      </c>
    </row>
    <row r="40" spans="4:30" s="161" customFormat="1" ht="18" customHeight="1">
      <c r="D40" s="255"/>
      <c r="E40" s="210" t="s">
        <v>103</v>
      </c>
      <c r="F40" s="200">
        <f>F35-F36-F37-F38-F39</f>
        <v>4563088</v>
      </c>
      <c r="G40" s="200">
        <f aca="true" t="shared" si="17" ref="G40:AD40">IF(G35-G36-G37-G38-G39&lt;0,0,G35-G36-G37-G38-G39)</f>
        <v>0</v>
      </c>
      <c r="H40" s="200">
        <f t="shared" si="17"/>
        <v>0</v>
      </c>
      <c r="I40" s="200">
        <f t="shared" si="17"/>
        <v>0</v>
      </c>
      <c r="J40" s="200">
        <f t="shared" si="17"/>
        <v>0</v>
      </c>
      <c r="K40" s="200">
        <f t="shared" si="17"/>
        <v>290608</v>
      </c>
      <c r="L40" s="200">
        <f t="shared" si="17"/>
        <v>0</v>
      </c>
      <c r="M40" s="200">
        <f t="shared" si="17"/>
        <v>0</v>
      </c>
      <c r="N40" s="200">
        <f t="shared" si="17"/>
        <v>0</v>
      </c>
      <c r="O40" s="200">
        <f t="shared" si="17"/>
        <v>0</v>
      </c>
      <c r="P40" s="200">
        <f t="shared" si="17"/>
        <v>0</v>
      </c>
      <c r="Q40" s="200">
        <f t="shared" si="17"/>
        <v>0</v>
      </c>
      <c r="R40" s="200">
        <f t="shared" si="17"/>
        <v>0</v>
      </c>
      <c r="S40" s="200">
        <f t="shared" si="17"/>
        <v>0</v>
      </c>
      <c r="T40" s="200">
        <f t="shared" si="17"/>
        <v>0</v>
      </c>
      <c r="U40" s="200">
        <f t="shared" si="17"/>
        <v>2744</v>
      </c>
      <c r="V40" s="200">
        <f t="shared" si="17"/>
        <v>2744</v>
      </c>
      <c r="W40" s="200">
        <f t="shared" si="17"/>
        <v>2744</v>
      </c>
      <c r="X40" s="200">
        <f t="shared" si="17"/>
        <v>2744</v>
      </c>
      <c r="Y40" s="200">
        <f t="shared" si="17"/>
        <v>2744</v>
      </c>
      <c r="Z40" s="200">
        <f t="shared" si="17"/>
        <v>2744</v>
      </c>
      <c r="AA40" s="200">
        <f t="shared" si="17"/>
        <v>2744</v>
      </c>
      <c r="AB40" s="200">
        <f t="shared" si="17"/>
        <v>2744</v>
      </c>
      <c r="AC40" s="200">
        <f t="shared" si="17"/>
        <v>2744</v>
      </c>
      <c r="AD40" s="200">
        <f t="shared" si="17"/>
        <v>2744</v>
      </c>
    </row>
    <row r="41" spans="4:30" s="161" customFormat="1" ht="18" customHeight="1">
      <c r="D41" s="255"/>
      <c r="E41" s="210" t="s">
        <v>102</v>
      </c>
      <c r="F41" s="211">
        <f>IF(F35&lt;819000,0,F40*0.1)</f>
        <v>456308.80000000005</v>
      </c>
      <c r="G41" s="211">
        <f aca="true" t="shared" si="18" ref="G41:AD41">IF(G35&lt;819000,0,G40*0.1)</f>
        <v>0</v>
      </c>
      <c r="H41" s="211">
        <f t="shared" si="18"/>
        <v>0</v>
      </c>
      <c r="I41" s="211">
        <f t="shared" si="18"/>
        <v>0</v>
      </c>
      <c r="J41" s="211">
        <f t="shared" si="18"/>
        <v>0</v>
      </c>
      <c r="K41" s="211">
        <f t="shared" si="18"/>
        <v>29060.800000000003</v>
      </c>
      <c r="L41" s="211">
        <f t="shared" si="18"/>
        <v>0</v>
      </c>
      <c r="M41" s="211">
        <f t="shared" si="18"/>
        <v>0</v>
      </c>
      <c r="N41" s="211">
        <f t="shared" si="18"/>
        <v>0</v>
      </c>
      <c r="O41" s="211">
        <f t="shared" si="18"/>
        <v>0</v>
      </c>
      <c r="P41" s="211">
        <f t="shared" si="18"/>
        <v>0</v>
      </c>
      <c r="Q41" s="211">
        <f t="shared" si="18"/>
        <v>0</v>
      </c>
      <c r="R41" s="211">
        <f t="shared" si="18"/>
        <v>0</v>
      </c>
      <c r="S41" s="211">
        <f t="shared" si="18"/>
        <v>0</v>
      </c>
      <c r="T41" s="211">
        <f t="shared" si="18"/>
        <v>0</v>
      </c>
      <c r="U41" s="211">
        <f t="shared" si="18"/>
        <v>274.40000000000003</v>
      </c>
      <c r="V41" s="211">
        <f t="shared" si="18"/>
        <v>274.40000000000003</v>
      </c>
      <c r="W41" s="211">
        <f t="shared" si="18"/>
        <v>274.40000000000003</v>
      </c>
      <c r="X41" s="211">
        <f t="shared" si="18"/>
        <v>274.40000000000003</v>
      </c>
      <c r="Y41" s="211">
        <f t="shared" si="18"/>
        <v>274.40000000000003</v>
      </c>
      <c r="Z41" s="211">
        <f t="shared" si="18"/>
        <v>274.40000000000003</v>
      </c>
      <c r="AA41" s="211">
        <f t="shared" si="18"/>
        <v>274.40000000000003</v>
      </c>
      <c r="AB41" s="211">
        <f t="shared" si="18"/>
        <v>274.40000000000003</v>
      </c>
      <c r="AC41" s="211">
        <f t="shared" si="18"/>
        <v>274.40000000000003</v>
      </c>
      <c r="AD41" s="211">
        <f t="shared" si="18"/>
        <v>274.40000000000003</v>
      </c>
    </row>
    <row r="42" spans="4:30" s="161" customFormat="1" ht="18" customHeight="1">
      <c r="D42" s="255"/>
      <c r="E42" s="210" t="s">
        <v>109</v>
      </c>
      <c r="F42" s="211">
        <v>2500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5000</v>
      </c>
      <c r="M42" s="211">
        <v>5000</v>
      </c>
      <c r="N42" s="211">
        <v>5000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</row>
    <row r="43" spans="4:30" s="161" customFormat="1" ht="18" customHeight="1">
      <c r="D43" s="255"/>
      <c r="E43" s="210" t="s">
        <v>108</v>
      </c>
      <c r="F43" s="211">
        <f aca="true" t="shared" si="19" ref="F43:AD43">IF(F41-F42&lt;0,0,F41-F42)</f>
        <v>453808.80000000005</v>
      </c>
      <c r="G43" s="211">
        <f t="shared" si="19"/>
        <v>0</v>
      </c>
      <c r="H43" s="211">
        <f t="shared" si="19"/>
        <v>0</v>
      </c>
      <c r="I43" s="211">
        <f t="shared" si="19"/>
        <v>0</v>
      </c>
      <c r="J43" s="211">
        <f t="shared" si="19"/>
        <v>0</v>
      </c>
      <c r="K43" s="211">
        <f t="shared" si="19"/>
        <v>29060.800000000003</v>
      </c>
      <c r="L43" s="211">
        <f t="shared" si="19"/>
        <v>0</v>
      </c>
      <c r="M43" s="211">
        <f t="shared" si="19"/>
        <v>0</v>
      </c>
      <c r="N43" s="211">
        <f t="shared" si="19"/>
        <v>0</v>
      </c>
      <c r="O43" s="211">
        <f t="shared" si="19"/>
        <v>0</v>
      </c>
      <c r="P43" s="211">
        <f t="shared" si="19"/>
        <v>0</v>
      </c>
      <c r="Q43" s="211">
        <f t="shared" si="19"/>
        <v>0</v>
      </c>
      <c r="R43" s="211">
        <f t="shared" si="19"/>
        <v>0</v>
      </c>
      <c r="S43" s="211">
        <f t="shared" si="19"/>
        <v>0</v>
      </c>
      <c r="T43" s="211">
        <f t="shared" si="19"/>
        <v>0</v>
      </c>
      <c r="U43" s="211">
        <f t="shared" si="19"/>
        <v>274.40000000000003</v>
      </c>
      <c r="V43" s="211">
        <f t="shared" si="19"/>
        <v>274.40000000000003</v>
      </c>
      <c r="W43" s="211">
        <f t="shared" si="19"/>
        <v>274.40000000000003</v>
      </c>
      <c r="X43" s="211">
        <f t="shared" si="19"/>
        <v>274.40000000000003</v>
      </c>
      <c r="Y43" s="211">
        <f t="shared" si="19"/>
        <v>274.40000000000003</v>
      </c>
      <c r="Z43" s="211">
        <f t="shared" si="19"/>
        <v>274.40000000000003</v>
      </c>
      <c r="AA43" s="211">
        <f t="shared" si="19"/>
        <v>274.40000000000003</v>
      </c>
      <c r="AB43" s="211">
        <f t="shared" si="19"/>
        <v>274.40000000000003</v>
      </c>
      <c r="AC43" s="211">
        <f t="shared" si="19"/>
        <v>274.40000000000003</v>
      </c>
      <c r="AD43" s="211">
        <f t="shared" si="19"/>
        <v>274.40000000000003</v>
      </c>
    </row>
    <row r="44" spans="4:30" s="161" customFormat="1" ht="18" customHeight="1">
      <c r="D44" s="255"/>
      <c r="E44" s="210" t="s">
        <v>101</v>
      </c>
      <c r="F44" s="211">
        <v>5500</v>
      </c>
      <c r="G44" s="211">
        <f>IF(G35&lt;819000,0,5500)</f>
        <v>5500</v>
      </c>
      <c r="H44" s="211">
        <f aca="true" t="shared" si="20" ref="H44:AD44">IF(H35&lt;819000,0,5500)</f>
        <v>0</v>
      </c>
      <c r="I44" s="211">
        <f t="shared" si="20"/>
        <v>0</v>
      </c>
      <c r="J44" s="211">
        <f t="shared" si="20"/>
        <v>0</v>
      </c>
      <c r="K44" s="211">
        <f t="shared" si="20"/>
        <v>5500</v>
      </c>
      <c r="L44" s="211">
        <f t="shared" si="20"/>
        <v>5500</v>
      </c>
      <c r="M44" s="211">
        <f t="shared" si="20"/>
        <v>5500</v>
      </c>
      <c r="N44" s="211">
        <f t="shared" si="20"/>
        <v>5500</v>
      </c>
      <c r="O44" s="211">
        <f t="shared" si="20"/>
        <v>5500</v>
      </c>
      <c r="P44" s="211">
        <f t="shared" si="20"/>
        <v>5500</v>
      </c>
      <c r="Q44" s="211">
        <f t="shared" si="20"/>
        <v>5500</v>
      </c>
      <c r="R44" s="211">
        <f t="shared" si="20"/>
        <v>5500</v>
      </c>
      <c r="S44" s="211">
        <f t="shared" si="20"/>
        <v>5500</v>
      </c>
      <c r="T44" s="211">
        <f t="shared" si="20"/>
        <v>5500</v>
      </c>
      <c r="U44" s="211">
        <f t="shared" si="20"/>
        <v>5500</v>
      </c>
      <c r="V44" s="211">
        <f t="shared" si="20"/>
        <v>5500</v>
      </c>
      <c r="W44" s="211">
        <f t="shared" si="20"/>
        <v>5500</v>
      </c>
      <c r="X44" s="211">
        <f t="shared" si="20"/>
        <v>5500</v>
      </c>
      <c r="Y44" s="211">
        <f t="shared" si="20"/>
        <v>5500</v>
      </c>
      <c r="Z44" s="211">
        <f t="shared" si="20"/>
        <v>5500</v>
      </c>
      <c r="AA44" s="211">
        <f t="shared" si="20"/>
        <v>5500</v>
      </c>
      <c r="AB44" s="211">
        <f t="shared" si="20"/>
        <v>5500</v>
      </c>
      <c r="AC44" s="211">
        <f t="shared" si="20"/>
        <v>5500</v>
      </c>
      <c r="AD44" s="211">
        <f t="shared" si="20"/>
        <v>5500</v>
      </c>
    </row>
    <row r="45" spans="4:30" s="161" customFormat="1" ht="18" customHeight="1">
      <c r="D45" s="256"/>
      <c r="E45" s="204" t="s">
        <v>100</v>
      </c>
      <c r="F45" s="205">
        <f aca="true" t="shared" si="21" ref="F45:AD45">F43+F44</f>
        <v>459308.80000000005</v>
      </c>
      <c r="G45" s="205">
        <f t="shared" si="21"/>
        <v>5500</v>
      </c>
      <c r="H45" s="205">
        <f t="shared" si="21"/>
        <v>0</v>
      </c>
      <c r="I45" s="205">
        <f t="shared" si="21"/>
        <v>0</v>
      </c>
      <c r="J45" s="205">
        <f t="shared" si="21"/>
        <v>0</v>
      </c>
      <c r="K45" s="205">
        <f t="shared" si="21"/>
        <v>34560.8</v>
      </c>
      <c r="L45" s="205">
        <f t="shared" si="21"/>
        <v>5500</v>
      </c>
      <c r="M45" s="205">
        <f t="shared" si="21"/>
        <v>5500</v>
      </c>
      <c r="N45" s="205">
        <f t="shared" si="21"/>
        <v>5500</v>
      </c>
      <c r="O45" s="205">
        <f t="shared" si="21"/>
        <v>5500</v>
      </c>
      <c r="P45" s="205">
        <f t="shared" si="21"/>
        <v>5500</v>
      </c>
      <c r="Q45" s="205">
        <f t="shared" si="21"/>
        <v>5500</v>
      </c>
      <c r="R45" s="205">
        <f t="shared" si="21"/>
        <v>5500</v>
      </c>
      <c r="S45" s="205">
        <f t="shared" si="21"/>
        <v>5500</v>
      </c>
      <c r="T45" s="205">
        <f t="shared" si="21"/>
        <v>5500</v>
      </c>
      <c r="U45" s="205">
        <f t="shared" si="21"/>
        <v>5774.4</v>
      </c>
      <c r="V45" s="205">
        <f t="shared" si="21"/>
        <v>5774.4</v>
      </c>
      <c r="W45" s="205">
        <f t="shared" si="21"/>
        <v>5774.4</v>
      </c>
      <c r="X45" s="205">
        <f t="shared" si="21"/>
        <v>5774.4</v>
      </c>
      <c r="Y45" s="205">
        <f t="shared" si="21"/>
        <v>5774.4</v>
      </c>
      <c r="Z45" s="205">
        <f t="shared" si="21"/>
        <v>5774.4</v>
      </c>
      <c r="AA45" s="205">
        <f t="shared" si="21"/>
        <v>5774.4</v>
      </c>
      <c r="AB45" s="205">
        <f t="shared" si="21"/>
        <v>5774.4</v>
      </c>
      <c r="AC45" s="205">
        <f t="shared" si="21"/>
        <v>5774.4</v>
      </c>
      <c r="AD45" s="205">
        <f t="shared" si="21"/>
        <v>5774.4</v>
      </c>
    </row>
    <row r="46" spans="4:30" s="161" customFormat="1" ht="30" customHeight="1">
      <c r="D46" s="254" t="s">
        <v>1</v>
      </c>
      <c r="E46" s="212" t="s">
        <v>86</v>
      </c>
      <c r="F46" s="213">
        <f aca="true" t="shared" si="22" ref="F46:AD46">F69</f>
        <v>6000000</v>
      </c>
      <c r="G46" s="213">
        <f t="shared" si="22"/>
        <v>850000</v>
      </c>
      <c r="H46" s="213">
        <f t="shared" si="22"/>
        <v>0</v>
      </c>
      <c r="I46" s="213">
        <f t="shared" si="22"/>
        <v>0</v>
      </c>
      <c r="J46" s="213">
        <f t="shared" si="22"/>
        <v>0</v>
      </c>
      <c r="K46" s="213">
        <f t="shared" si="22"/>
        <v>1000000</v>
      </c>
      <c r="L46" s="213">
        <f t="shared" si="22"/>
        <v>1000000</v>
      </c>
      <c r="M46" s="213">
        <f t="shared" si="22"/>
        <v>1000000</v>
      </c>
      <c r="N46" s="213">
        <f t="shared" si="22"/>
        <v>1000000</v>
      </c>
      <c r="O46" s="213">
        <f t="shared" si="22"/>
        <v>1000000</v>
      </c>
      <c r="P46" s="213">
        <f t="shared" si="22"/>
        <v>1000000</v>
      </c>
      <c r="Q46" s="213">
        <f t="shared" si="22"/>
        <v>1000000</v>
      </c>
      <c r="R46" s="213">
        <f t="shared" si="22"/>
        <v>1000000</v>
      </c>
      <c r="S46" s="213">
        <f t="shared" si="22"/>
        <v>1000000</v>
      </c>
      <c r="T46" s="213">
        <f t="shared" si="22"/>
        <v>1000000</v>
      </c>
      <c r="U46" s="213">
        <f t="shared" si="22"/>
        <v>1000000</v>
      </c>
      <c r="V46" s="213">
        <f t="shared" si="22"/>
        <v>1000000</v>
      </c>
      <c r="W46" s="213">
        <f t="shared" si="22"/>
        <v>1000000</v>
      </c>
      <c r="X46" s="213">
        <f t="shared" si="22"/>
        <v>1000000</v>
      </c>
      <c r="Y46" s="213">
        <f t="shared" si="22"/>
        <v>1000000</v>
      </c>
      <c r="Z46" s="213">
        <f t="shared" si="22"/>
        <v>1000000</v>
      </c>
      <c r="AA46" s="213">
        <f t="shared" si="22"/>
        <v>1000000</v>
      </c>
      <c r="AB46" s="213">
        <f t="shared" si="22"/>
        <v>1000000</v>
      </c>
      <c r="AC46" s="213">
        <f t="shared" si="22"/>
        <v>1000000</v>
      </c>
      <c r="AD46" s="213">
        <f t="shared" si="22"/>
        <v>1000000</v>
      </c>
    </row>
    <row r="47" spans="4:30" s="161" customFormat="1" ht="18" customHeight="1">
      <c r="D47" s="255"/>
      <c r="E47" s="214" t="s">
        <v>107</v>
      </c>
      <c r="F47" s="215">
        <v>330000</v>
      </c>
      <c r="G47" s="215">
        <v>330000</v>
      </c>
      <c r="H47" s="215">
        <v>330000</v>
      </c>
      <c r="I47" s="215">
        <v>330000</v>
      </c>
      <c r="J47" s="215">
        <v>330000</v>
      </c>
      <c r="K47" s="215">
        <v>330000</v>
      </c>
      <c r="L47" s="215">
        <v>330000</v>
      </c>
      <c r="M47" s="215">
        <v>330000</v>
      </c>
      <c r="N47" s="215">
        <v>330000</v>
      </c>
      <c r="O47" s="215">
        <v>330000</v>
      </c>
      <c r="P47" s="215">
        <v>330000</v>
      </c>
      <c r="Q47" s="215">
        <v>330000</v>
      </c>
      <c r="R47" s="215">
        <v>330000</v>
      </c>
      <c r="S47" s="215">
        <v>330000</v>
      </c>
      <c r="T47" s="215">
        <v>330000</v>
      </c>
      <c r="U47" s="215">
        <v>330000</v>
      </c>
      <c r="V47" s="215">
        <v>330000</v>
      </c>
      <c r="W47" s="215">
        <v>330000</v>
      </c>
      <c r="X47" s="215">
        <v>330000</v>
      </c>
      <c r="Y47" s="215">
        <v>330000</v>
      </c>
      <c r="Z47" s="215">
        <v>330000</v>
      </c>
      <c r="AA47" s="215">
        <v>330000</v>
      </c>
      <c r="AB47" s="215">
        <v>330000</v>
      </c>
      <c r="AC47" s="215">
        <v>330000</v>
      </c>
      <c r="AD47" s="215">
        <v>330000</v>
      </c>
    </row>
    <row r="48" spans="4:30" s="161" customFormat="1" ht="18" customHeight="1">
      <c r="D48" s="255"/>
      <c r="E48" s="214" t="s">
        <v>106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v>0</v>
      </c>
      <c r="Z48" s="215">
        <v>0</v>
      </c>
      <c r="AA48" s="215">
        <v>0</v>
      </c>
      <c r="AB48" s="215">
        <v>0</v>
      </c>
      <c r="AC48" s="215">
        <v>0</v>
      </c>
      <c r="AD48" s="215">
        <v>0</v>
      </c>
    </row>
    <row r="49" spans="4:30" s="161" customFormat="1" ht="18" customHeight="1">
      <c r="D49" s="255"/>
      <c r="E49" s="214" t="s">
        <v>105</v>
      </c>
      <c r="F49" s="215">
        <v>56000</v>
      </c>
      <c r="G49" s="215">
        <v>56000</v>
      </c>
      <c r="H49" s="215">
        <v>56000</v>
      </c>
      <c r="I49" s="215">
        <v>56000</v>
      </c>
      <c r="J49" s="215">
        <v>56000</v>
      </c>
      <c r="K49" s="215">
        <v>56000</v>
      </c>
      <c r="L49" s="215">
        <v>56000</v>
      </c>
      <c r="M49" s="215">
        <v>56000</v>
      </c>
      <c r="N49" s="215">
        <v>56000</v>
      </c>
      <c r="O49" s="215">
        <v>56000</v>
      </c>
      <c r="P49" s="215">
        <v>56000</v>
      </c>
      <c r="Q49" s="215">
        <v>56000</v>
      </c>
      <c r="R49" s="215">
        <v>56000</v>
      </c>
      <c r="S49" s="215">
        <v>56000</v>
      </c>
      <c r="T49" s="215">
        <v>56000</v>
      </c>
      <c r="U49" s="215">
        <v>56000</v>
      </c>
      <c r="V49" s="215">
        <v>56000</v>
      </c>
      <c r="W49" s="215">
        <v>56000</v>
      </c>
      <c r="X49" s="215">
        <v>56000</v>
      </c>
      <c r="Y49" s="215">
        <v>56000</v>
      </c>
      <c r="Z49" s="215">
        <v>56000</v>
      </c>
      <c r="AA49" s="215">
        <v>56000</v>
      </c>
      <c r="AB49" s="215">
        <v>56000</v>
      </c>
      <c r="AC49" s="215">
        <v>56000</v>
      </c>
      <c r="AD49" s="215">
        <v>56000</v>
      </c>
    </row>
    <row r="50" spans="4:30" s="161" customFormat="1" ht="18" customHeight="1">
      <c r="D50" s="255"/>
      <c r="E50" s="214" t="s">
        <v>104</v>
      </c>
      <c r="F50" s="216">
        <f>F39</f>
        <v>1050912</v>
      </c>
      <c r="G50" s="216">
        <f aca="true" t="shared" si="23" ref="G50:AD50">F89</f>
        <v>0</v>
      </c>
      <c r="H50" s="216">
        <f t="shared" si="23"/>
        <v>0</v>
      </c>
      <c r="I50" s="216">
        <f t="shared" si="23"/>
        <v>0</v>
      </c>
      <c r="J50" s="216">
        <f t="shared" si="23"/>
        <v>0</v>
      </c>
      <c r="K50" s="216">
        <f t="shared" si="23"/>
        <v>0</v>
      </c>
      <c r="L50" s="216">
        <f t="shared" si="23"/>
        <v>0</v>
      </c>
      <c r="M50" s="216">
        <f t="shared" si="23"/>
        <v>0</v>
      </c>
      <c r="N50" s="216">
        <f t="shared" si="23"/>
        <v>0</v>
      </c>
      <c r="O50" s="216">
        <f t="shared" si="23"/>
        <v>0</v>
      </c>
      <c r="P50" s="216">
        <f t="shared" si="23"/>
        <v>0</v>
      </c>
      <c r="Q50" s="216">
        <f t="shared" si="23"/>
        <v>0</v>
      </c>
      <c r="R50" s="216">
        <f t="shared" si="23"/>
        <v>0</v>
      </c>
      <c r="S50" s="216">
        <f t="shared" si="23"/>
        <v>0</v>
      </c>
      <c r="T50" s="216">
        <f t="shared" si="23"/>
        <v>0</v>
      </c>
      <c r="U50" s="216">
        <f t="shared" si="23"/>
        <v>0</v>
      </c>
      <c r="V50" s="216">
        <f t="shared" si="23"/>
        <v>0</v>
      </c>
      <c r="W50" s="216">
        <f t="shared" si="23"/>
        <v>0</v>
      </c>
      <c r="X50" s="216">
        <f t="shared" si="23"/>
        <v>0</v>
      </c>
      <c r="Y50" s="216">
        <f t="shared" si="23"/>
        <v>0</v>
      </c>
      <c r="Z50" s="216">
        <f t="shared" si="23"/>
        <v>0</v>
      </c>
      <c r="AA50" s="216">
        <f t="shared" si="23"/>
        <v>0</v>
      </c>
      <c r="AB50" s="216">
        <f t="shared" si="23"/>
        <v>0</v>
      </c>
      <c r="AC50" s="216">
        <f t="shared" si="23"/>
        <v>0</v>
      </c>
      <c r="AD50" s="216">
        <f t="shared" si="23"/>
        <v>0</v>
      </c>
    </row>
    <row r="51" spans="4:30" s="161" customFormat="1" ht="18" customHeight="1">
      <c r="D51" s="255"/>
      <c r="E51" s="214" t="s">
        <v>103</v>
      </c>
      <c r="F51" s="216">
        <f aca="true" t="shared" si="24" ref="F51:AD51">IF(F46-F47-F48-F49-F50&lt;0,0,F46-F47-F48-F49-F50)</f>
        <v>4563088</v>
      </c>
      <c r="G51" s="216">
        <f t="shared" si="24"/>
        <v>464000</v>
      </c>
      <c r="H51" s="216">
        <f t="shared" si="24"/>
        <v>0</v>
      </c>
      <c r="I51" s="216">
        <f t="shared" si="24"/>
        <v>0</v>
      </c>
      <c r="J51" s="216">
        <f t="shared" si="24"/>
        <v>0</v>
      </c>
      <c r="K51" s="216">
        <f t="shared" si="24"/>
        <v>614000</v>
      </c>
      <c r="L51" s="216">
        <f t="shared" si="24"/>
        <v>614000</v>
      </c>
      <c r="M51" s="216">
        <f t="shared" si="24"/>
        <v>614000</v>
      </c>
      <c r="N51" s="216">
        <f t="shared" si="24"/>
        <v>614000</v>
      </c>
      <c r="O51" s="216">
        <f t="shared" si="24"/>
        <v>614000</v>
      </c>
      <c r="P51" s="216">
        <f t="shared" si="24"/>
        <v>614000</v>
      </c>
      <c r="Q51" s="216">
        <f t="shared" si="24"/>
        <v>614000</v>
      </c>
      <c r="R51" s="216">
        <f t="shared" si="24"/>
        <v>614000</v>
      </c>
      <c r="S51" s="216">
        <f t="shared" si="24"/>
        <v>614000</v>
      </c>
      <c r="T51" s="216">
        <f t="shared" si="24"/>
        <v>614000</v>
      </c>
      <c r="U51" s="216">
        <f t="shared" si="24"/>
        <v>614000</v>
      </c>
      <c r="V51" s="216">
        <f t="shared" si="24"/>
        <v>614000</v>
      </c>
      <c r="W51" s="216">
        <f t="shared" si="24"/>
        <v>614000</v>
      </c>
      <c r="X51" s="216">
        <f t="shared" si="24"/>
        <v>614000</v>
      </c>
      <c r="Y51" s="216">
        <f t="shared" si="24"/>
        <v>614000</v>
      </c>
      <c r="Z51" s="216">
        <f t="shared" si="24"/>
        <v>614000</v>
      </c>
      <c r="AA51" s="216">
        <f t="shared" si="24"/>
        <v>614000</v>
      </c>
      <c r="AB51" s="216">
        <f t="shared" si="24"/>
        <v>614000</v>
      </c>
      <c r="AC51" s="216">
        <f t="shared" si="24"/>
        <v>614000</v>
      </c>
      <c r="AD51" s="216">
        <f t="shared" si="24"/>
        <v>614000</v>
      </c>
    </row>
    <row r="52" spans="4:30" s="161" customFormat="1" ht="18" customHeight="1">
      <c r="D52" s="255"/>
      <c r="E52" s="214" t="s">
        <v>102</v>
      </c>
      <c r="F52" s="215">
        <f>IF(F46&lt;315000,0,F51*0.1)</f>
        <v>456308.80000000005</v>
      </c>
      <c r="G52" s="215">
        <f aca="true" t="shared" si="25" ref="G52:AD52">IF(G46&lt;315000,0,G51*0.1)</f>
        <v>46400</v>
      </c>
      <c r="H52" s="215">
        <f t="shared" si="25"/>
        <v>0</v>
      </c>
      <c r="I52" s="215">
        <f t="shared" si="25"/>
        <v>0</v>
      </c>
      <c r="J52" s="215">
        <f t="shared" si="25"/>
        <v>0</v>
      </c>
      <c r="K52" s="215">
        <f t="shared" si="25"/>
        <v>61400</v>
      </c>
      <c r="L52" s="215">
        <f t="shared" si="25"/>
        <v>61400</v>
      </c>
      <c r="M52" s="215">
        <f t="shared" si="25"/>
        <v>61400</v>
      </c>
      <c r="N52" s="215">
        <f t="shared" si="25"/>
        <v>61400</v>
      </c>
      <c r="O52" s="215">
        <f t="shared" si="25"/>
        <v>61400</v>
      </c>
      <c r="P52" s="215">
        <f t="shared" si="25"/>
        <v>61400</v>
      </c>
      <c r="Q52" s="215">
        <f t="shared" si="25"/>
        <v>61400</v>
      </c>
      <c r="R52" s="215">
        <f t="shared" si="25"/>
        <v>61400</v>
      </c>
      <c r="S52" s="215">
        <f t="shared" si="25"/>
        <v>61400</v>
      </c>
      <c r="T52" s="215">
        <f t="shared" si="25"/>
        <v>61400</v>
      </c>
      <c r="U52" s="215">
        <f t="shared" si="25"/>
        <v>61400</v>
      </c>
      <c r="V52" s="215">
        <f t="shared" si="25"/>
        <v>61400</v>
      </c>
      <c r="W52" s="215">
        <f t="shared" si="25"/>
        <v>61400</v>
      </c>
      <c r="X52" s="215">
        <f t="shared" si="25"/>
        <v>61400</v>
      </c>
      <c r="Y52" s="215">
        <f t="shared" si="25"/>
        <v>61400</v>
      </c>
      <c r="Z52" s="215">
        <f t="shared" si="25"/>
        <v>61400</v>
      </c>
      <c r="AA52" s="215">
        <f t="shared" si="25"/>
        <v>61400</v>
      </c>
      <c r="AB52" s="215">
        <f t="shared" si="25"/>
        <v>61400</v>
      </c>
      <c r="AC52" s="215">
        <f t="shared" si="25"/>
        <v>61400</v>
      </c>
      <c r="AD52" s="215">
        <f t="shared" si="25"/>
        <v>61400</v>
      </c>
    </row>
    <row r="53" spans="4:30" s="161" customFormat="1" ht="18" customHeight="1">
      <c r="D53" s="255"/>
      <c r="E53" s="214" t="s">
        <v>101</v>
      </c>
      <c r="F53" s="215">
        <f>F44</f>
        <v>5500</v>
      </c>
      <c r="G53" s="215">
        <f>G44</f>
        <v>5500</v>
      </c>
      <c r="H53" s="215">
        <f aca="true" t="shared" si="26" ref="H53:AD53">IF(H46&lt;910000,0,4000)</f>
        <v>0</v>
      </c>
      <c r="I53" s="215">
        <f t="shared" si="26"/>
        <v>0</v>
      </c>
      <c r="J53" s="215">
        <f t="shared" si="26"/>
        <v>0</v>
      </c>
      <c r="K53" s="215">
        <f t="shared" si="26"/>
        <v>4000</v>
      </c>
      <c r="L53" s="215">
        <f t="shared" si="26"/>
        <v>4000</v>
      </c>
      <c r="M53" s="215">
        <f t="shared" si="26"/>
        <v>4000</v>
      </c>
      <c r="N53" s="215">
        <f t="shared" si="26"/>
        <v>4000</v>
      </c>
      <c r="O53" s="215">
        <f t="shared" si="26"/>
        <v>4000</v>
      </c>
      <c r="P53" s="215">
        <f t="shared" si="26"/>
        <v>4000</v>
      </c>
      <c r="Q53" s="215">
        <f t="shared" si="26"/>
        <v>4000</v>
      </c>
      <c r="R53" s="215">
        <f t="shared" si="26"/>
        <v>4000</v>
      </c>
      <c r="S53" s="215">
        <f t="shared" si="26"/>
        <v>4000</v>
      </c>
      <c r="T53" s="215">
        <f t="shared" si="26"/>
        <v>4000</v>
      </c>
      <c r="U53" s="215">
        <f t="shared" si="26"/>
        <v>4000</v>
      </c>
      <c r="V53" s="215">
        <f t="shared" si="26"/>
        <v>4000</v>
      </c>
      <c r="W53" s="215">
        <f t="shared" si="26"/>
        <v>4000</v>
      </c>
      <c r="X53" s="215">
        <f t="shared" si="26"/>
        <v>4000</v>
      </c>
      <c r="Y53" s="215">
        <f t="shared" si="26"/>
        <v>4000</v>
      </c>
      <c r="Z53" s="215">
        <f t="shared" si="26"/>
        <v>4000</v>
      </c>
      <c r="AA53" s="215">
        <f t="shared" si="26"/>
        <v>4000</v>
      </c>
      <c r="AB53" s="215">
        <f t="shared" si="26"/>
        <v>4000</v>
      </c>
      <c r="AC53" s="215">
        <f t="shared" si="26"/>
        <v>4000</v>
      </c>
      <c r="AD53" s="215">
        <f t="shared" si="26"/>
        <v>4000</v>
      </c>
    </row>
    <row r="54" spans="4:30" s="161" customFormat="1" ht="18" customHeight="1">
      <c r="D54" s="256"/>
      <c r="E54" s="206" t="s">
        <v>100</v>
      </c>
      <c r="F54" s="207">
        <f aca="true" t="shared" si="27" ref="F54:AD54">F52+F53</f>
        <v>461808.80000000005</v>
      </c>
      <c r="G54" s="207">
        <f t="shared" si="27"/>
        <v>51900</v>
      </c>
      <c r="H54" s="207">
        <f t="shared" si="27"/>
        <v>0</v>
      </c>
      <c r="I54" s="207">
        <f t="shared" si="27"/>
        <v>0</v>
      </c>
      <c r="J54" s="207">
        <f t="shared" si="27"/>
        <v>0</v>
      </c>
      <c r="K54" s="207">
        <f t="shared" si="27"/>
        <v>65400</v>
      </c>
      <c r="L54" s="207">
        <f t="shared" si="27"/>
        <v>65400</v>
      </c>
      <c r="M54" s="207">
        <f t="shared" si="27"/>
        <v>65400</v>
      </c>
      <c r="N54" s="207">
        <f t="shared" si="27"/>
        <v>65400</v>
      </c>
      <c r="O54" s="207">
        <f t="shared" si="27"/>
        <v>65400</v>
      </c>
      <c r="P54" s="207">
        <f t="shared" si="27"/>
        <v>65400</v>
      </c>
      <c r="Q54" s="207">
        <f t="shared" si="27"/>
        <v>65400</v>
      </c>
      <c r="R54" s="207">
        <f t="shared" si="27"/>
        <v>65400</v>
      </c>
      <c r="S54" s="207">
        <f t="shared" si="27"/>
        <v>65400</v>
      </c>
      <c r="T54" s="207">
        <f t="shared" si="27"/>
        <v>65400</v>
      </c>
      <c r="U54" s="207">
        <f t="shared" si="27"/>
        <v>65400</v>
      </c>
      <c r="V54" s="207">
        <f t="shared" si="27"/>
        <v>65400</v>
      </c>
      <c r="W54" s="207">
        <f t="shared" si="27"/>
        <v>65400</v>
      </c>
      <c r="X54" s="207">
        <f t="shared" si="27"/>
        <v>65400</v>
      </c>
      <c r="Y54" s="207">
        <f t="shared" si="27"/>
        <v>65400</v>
      </c>
      <c r="Z54" s="207">
        <f t="shared" si="27"/>
        <v>65400</v>
      </c>
      <c r="AA54" s="207">
        <f t="shared" si="27"/>
        <v>65400</v>
      </c>
      <c r="AB54" s="207">
        <f t="shared" si="27"/>
        <v>65400</v>
      </c>
      <c r="AC54" s="207">
        <f t="shared" si="27"/>
        <v>65400</v>
      </c>
      <c r="AD54" s="207">
        <f t="shared" si="27"/>
        <v>65400</v>
      </c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28" ref="F56:AD56">$C$56*10000*0.014+$C$57*10000*0.014/6</f>
        <v>61600</v>
      </c>
      <c r="G56" s="150">
        <f t="shared" si="28"/>
        <v>61600</v>
      </c>
      <c r="H56" s="150">
        <f t="shared" si="28"/>
        <v>61600</v>
      </c>
      <c r="I56" s="150">
        <f t="shared" si="28"/>
        <v>61600</v>
      </c>
      <c r="J56" s="150">
        <f t="shared" si="28"/>
        <v>61600</v>
      </c>
      <c r="K56" s="150">
        <f t="shared" si="28"/>
        <v>61600</v>
      </c>
      <c r="L56" s="150">
        <f t="shared" si="28"/>
        <v>61600</v>
      </c>
      <c r="M56" s="150">
        <f t="shared" si="28"/>
        <v>61600</v>
      </c>
      <c r="N56" s="150">
        <f t="shared" si="28"/>
        <v>61600</v>
      </c>
      <c r="O56" s="150">
        <f t="shared" si="28"/>
        <v>61600</v>
      </c>
      <c r="P56" s="150">
        <f t="shared" si="28"/>
        <v>61600</v>
      </c>
      <c r="Q56" s="150">
        <f t="shared" si="28"/>
        <v>61600</v>
      </c>
      <c r="R56" s="150">
        <f t="shared" si="28"/>
        <v>61600</v>
      </c>
      <c r="S56" s="150">
        <f t="shared" si="28"/>
        <v>61600</v>
      </c>
      <c r="T56" s="150">
        <f t="shared" si="28"/>
        <v>61600</v>
      </c>
      <c r="U56" s="150">
        <f t="shared" si="28"/>
        <v>61600</v>
      </c>
      <c r="V56" s="150">
        <f t="shared" si="28"/>
        <v>61600</v>
      </c>
      <c r="W56" s="150">
        <f t="shared" si="28"/>
        <v>61600</v>
      </c>
      <c r="X56" s="150">
        <f t="shared" si="28"/>
        <v>61600</v>
      </c>
      <c r="Y56" s="150">
        <f t="shared" si="28"/>
        <v>61600</v>
      </c>
      <c r="Z56" s="150">
        <f t="shared" si="28"/>
        <v>61600</v>
      </c>
      <c r="AA56" s="150">
        <f t="shared" si="28"/>
        <v>61600</v>
      </c>
      <c r="AB56" s="150">
        <f t="shared" si="28"/>
        <v>61600</v>
      </c>
      <c r="AC56" s="150">
        <f t="shared" si="28"/>
        <v>61600</v>
      </c>
      <c r="AD56" s="150">
        <f t="shared" si="28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29" ref="F57:AD57">$C$56*10000*0.003+$C$57*10000*0.003/3</f>
        <v>19200</v>
      </c>
      <c r="G57" s="150">
        <f t="shared" si="29"/>
        <v>19200</v>
      </c>
      <c r="H57" s="150">
        <f t="shared" si="29"/>
        <v>19200</v>
      </c>
      <c r="I57" s="150">
        <f t="shared" si="29"/>
        <v>19200</v>
      </c>
      <c r="J57" s="150">
        <f t="shared" si="29"/>
        <v>19200</v>
      </c>
      <c r="K57" s="150">
        <f t="shared" si="29"/>
        <v>19200</v>
      </c>
      <c r="L57" s="150">
        <f t="shared" si="29"/>
        <v>19200</v>
      </c>
      <c r="M57" s="150">
        <f t="shared" si="29"/>
        <v>19200</v>
      </c>
      <c r="N57" s="150">
        <f t="shared" si="29"/>
        <v>19200</v>
      </c>
      <c r="O57" s="150">
        <f t="shared" si="29"/>
        <v>19200</v>
      </c>
      <c r="P57" s="150">
        <f t="shared" si="29"/>
        <v>19200</v>
      </c>
      <c r="Q57" s="150">
        <f t="shared" si="29"/>
        <v>19200</v>
      </c>
      <c r="R57" s="150">
        <f t="shared" si="29"/>
        <v>19200</v>
      </c>
      <c r="S57" s="150">
        <f t="shared" si="29"/>
        <v>19200</v>
      </c>
      <c r="T57" s="150">
        <f t="shared" si="29"/>
        <v>19200</v>
      </c>
      <c r="U57" s="150">
        <f t="shared" si="29"/>
        <v>19200</v>
      </c>
      <c r="V57" s="150">
        <f t="shared" si="29"/>
        <v>19200</v>
      </c>
      <c r="W57" s="150">
        <f t="shared" si="29"/>
        <v>19200</v>
      </c>
      <c r="X57" s="150">
        <f t="shared" si="29"/>
        <v>19200</v>
      </c>
      <c r="Y57" s="150">
        <f t="shared" si="29"/>
        <v>19200</v>
      </c>
      <c r="Z57" s="150">
        <f t="shared" si="29"/>
        <v>19200</v>
      </c>
      <c r="AA57" s="150">
        <f t="shared" si="29"/>
        <v>19200</v>
      </c>
      <c r="AB57" s="150">
        <f t="shared" si="29"/>
        <v>19200</v>
      </c>
      <c r="AC57" s="150">
        <f t="shared" si="29"/>
        <v>19200</v>
      </c>
      <c r="AD57" s="150">
        <f t="shared" si="29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f>'片働き'!F60*2</f>
        <v>528674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30" ref="F63:AD63">F54+F45+F32+F25+F56+F57+F60</f>
        <v>1530591.6</v>
      </c>
      <c r="G63" s="150">
        <f t="shared" si="30"/>
        <v>138200</v>
      </c>
      <c r="H63" s="150">
        <f t="shared" si="30"/>
        <v>80800</v>
      </c>
      <c r="I63" s="150">
        <f t="shared" si="30"/>
        <v>80800</v>
      </c>
      <c r="J63" s="150">
        <f>J54+J45+J32+J25+J56+J57+J60</f>
        <v>132630.4</v>
      </c>
      <c r="K63" s="150">
        <f t="shared" si="30"/>
        <v>216804.8</v>
      </c>
      <c r="L63" s="150">
        <f t="shared" si="30"/>
        <v>187744</v>
      </c>
      <c r="M63" s="150">
        <f t="shared" si="30"/>
        <v>187744</v>
      </c>
      <c r="N63" s="150">
        <f t="shared" si="30"/>
        <v>187744</v>
      </c>
      <c r="O63" s="150">
        <f t="shared" si="30"/>
        <v>187744</v>
      </c>
      <c r="P63" s="150">
        <f t="shared" si="30"/>
        <v>187744</v>
      </c>
      <c r="Q63" s="150">
        <f t="shared" si="30"/>
        <v>187744</v>
      </c>
      <c r="R63" s="150">
        <f t="shared" si="30"/>
        <v>187744</v>
      </c>
      <c r="S63" s="150">
        <f t="shared" si="30"/>
        <v>187744</v>
      </c>
      <c r="T63" s="150">
        <f t="shared" si="30"/>
        <v>189137.2</v>
      </c>
      <c r="U63" s="150">
        <f t="shared" si="30"/>
        <v>189411.59999999998</v>
      </c>
      <c r="V63" s="150">
        <f t="shared" si="30"/>
        <v>189411.59999999998</v>
      </c>
      <c r="W63" s="150">
        <f t="shared" si="30"/>
        <v>189411.59999999998</v>
      </c>
      <c r="X63" s="150">
        <f t="shared" si="30"/>
        <v>189411.59999999998</v>
      </c>
      <c r="Y63" s="150">
        <f t="shared" si="30"/>
        <v>189411.59999999998</v>
      </c>
      <c r="Z63" s="150">
        <f t="shared" si="30"/>
        <v>189411.59999999998</v>
      </c>
      <c r="AA63" s="150">
        <f t="shared" si="30"/>
        <v>189411.59999999998</v>
      </c>
      <c r="AB63" s="150">
        <f t="shared" si="30"/>
        <v>189411.59999999998</v>
      </c>
      <c r="AC63" s="150">
        <f t="shared" si="30"/>
        <v>189411.59999999998</v>
      </c>
      <c r="AD63" s="150">
        <f t="shared" si="30"/>
        <v>189411.59999999998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88</v>
      </c>
      <c r="T65" s="139" t="s">
        <v>87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31" ref="G66:AD66">F11</f>
        <v>850000</v>
      </c>
      <c r="H66" s="144">
        <f t="shared" si="31"/>
        <v>0</v>
      </c>
      <c r="I66" s="144">
        <f t="shared" si="31"/>
        <v>0</v>
      </c>
      <c r="J66" s="144">
        <f t="shared" si="31"/>
        <v>0</v>
      </c>
      <c r="K66" s="144">
        <f t="shared" si="31"/>
        <v>1000000</v>
      </c>
      <c r="L66" s="144">
        <f t="shared" si="31"/>
        <v>1000000</v>
      </c>
      <c r="M66" s="144">
        <f t="shared" si="31"/>
        <v>1000000</v>
      </c>
      <c r="N66" s="144">
        <f t="shared" si="31"/>
        <v>1000000</v>
      </c>
      <c r="O66" s="144">
        <f t="shared" si="31"/>
        <v>1000000</v>
      </c>
      <c r="P66" s="144">
        <f t="shared" si="31"/>
        <v>1000000</v>
      </c>
      <c r="Q66" s="144">
        <f t="shared" si="31"/>
        <v>1000000</v>
      </c>
      <c r="R66" s="144">
        <f t="shared" si="31"/>
        <v>1000000</v>
      </c>
      <c r="S66" s="144">
        <f t="shared" si="31"/>
        <v>1000000</v>
      </c>
      <c r="T66" s="144">
        <f t="shared" si="31"/>
        <v>1000000</v>
      </c>
      <c r="U66" s="144">
        <f t="shared" si="31"/>
        <v>1000000</v>
      </c>
      <c r="V66" s="144">
        <f t="shared" si="31"/>
        <v>1000000</v>
      </c>
      <c r="W66" s="144">
        <f t="shared" si="31"/>
        <v>1000000</v>
      </c>
      <c r="X66" s="144">
        <f t="shared" si="31"/>
        <v>1000000</v>
      </c>
      <c r="Y66" s="144">
        <f t="shared" si="31"/>
        <v>1000000</v>
      </c>
      <c r="Z66" s="144">
        <f t="shared" si="31"/>
        <v>1000000</v>
      </c>
      <c r="AA66" s="144">
        <f t="shared" si="31"/>
        <v>1000000</v>
      </c>
      <c r="AB66" s="144">
        <f t="shared" si="31"/>
        <v>1000000</v>
      </c>
      <c r="AC66" s="144">
        <f t="shared" si="31"/>
        <v>1000000</v>
      </c>
      <c r="AD66" s="144">
        <f t="shared" si="31"/>
        <v>1000000</v>
      </c>
    </row>
    <row r="67" spans="4:30" ht="18" customHeight="1">
      <c r="D67" s="238"/>
      <c r="E67" s="9" t="s">
        <v>85</v>
      </c>
      <c r="F67" s="144">
        <f>IF(F66&gt;430000,430000,F66)</f>
        <v>430000</v>
      </c>
      <c r="G67" s="144">
        <f>IF(G66&gt;430000,430000,G66)</f>
        <v>430000</v>
      </c>
      <c r="H67" s="144">
        <f aca="true" t="shared" si="32" ref="H67:AD67">IF(H66&gt;430000,430000,H66)</f>
        <v>0</v>
      </c>
      <c r="I67" s="144">
        <f t="shared" si="32"/>
        <v>0</v>
      </c>
      <c r="J67" s="144">
        <f t="shared" si="32"/>
        <v>0</v>
      </c>
      <c r="K67" s="144">
        <f t="shared" si="32"/>
        <v>430000</v>
      </c>
      <c r="L67" s="144">
        <f t="shared" si="32"/>
        <v>430000</v>
      </c>
      <c r="M67" s="144">
        <f t="shared" si="32"/>
        <v>430000</v>
      </c>
      <c r="N67" s="144">
        <f t="shared" si="32"/>
        <v>430000</v>
      </c>
      <c r="O67" s="144">
        <f t="shared" si="32"/>
        <v>430000</v>
      </c>
      <c r="P67" s="144">
        <f t="shared" si="32"/>
        <v>430000</v>
      </c>
      <c r="Q67" s="144">
        <f t="shared" si="32"/>
        <v>430000</v>
      </c>
      <c r="R67" s="144">
        <f t="shared" si="32"/>
        <v>430000</v>
      </c>
      <c r="S67" s="144">
        <f t="shared" si="32"/>
        <v>430000</v>
      </c>
      <c r="T67" s="144">
        <f t="shared" si="32"/>
        <v>430000</v>
      </c>
      <c r="U67" s="144">
        <f t="shared" si="32"/>
        <v>430000</v>
      </c>
      <c r="V67" s="144">
        <f t="shared" si="32"/>
        <v>430000</v>
      </c>
      <c r="W67" s="144">
        <f t="shared" si="32"/>
        <v>430000</v>
      </c>
      <c r="X67" s="144">
        <f t="shared" si="32"/>
        <v>430000</v>
      </c>
      <c r="Y67" s="144">
        <f t="shared" si="32"/>
        <v>430000</v>
      </c>
      <c r="Z67" s="144">
        <f t="shared" si="32"/>
        <v>430000</v>
      </c>
      <c r="AA67" s="144">
        <f t="shared" si="32"/>
        <v>430000</v>
      </c>
      <c r="AB67" s="144">
        <f t="shared" si="32"/>
        <v>430000</v>
      </c>
      <c r="AC67" s="144">
        <f t="shared" si="32"/>
        <v>430000</v>
      </c>
      <c r="AD67" s="144">
        <f t="shared" si="32"/>
        <v>430000</v>
      </c>
    </row>
    <row r="68" spans="4:30" ht="18" customHeight="1">
      <c r="D68" s="224"/>
      <c r="E68" s="9" t="s">
        <v>84</v>
      </c>
      <c r="F68" s="144">
        <f aca="true" t="shared" si="33" ref="F68:AD68">F66-F67</f>
        <v>5570000</v>
      </c>
      <c r="G68" s="144">
        <f t="shared" si="33"/>
        <v>420000</v>
      </c>
      <c r="H68" s="144">
        <f t="shared" si="33"/>
        <v>0</v>
      </c>
      <c r="I68" s="144">
        <f t="shared" si="33"/>
        <v>0</v>
      </c>
      <c r="J68" s="144">
        <f t="shared" si="33"/>
        <v>0</v>
      </c>
      <c r="K68" s="144">
        <f t="shared" si="33"/>
        <v>570000</v>
      </c>
      <c r="L68" s="144">
        <f t="shared" si="33"/>
        <v>570000</v>
      </c>
      <c r="M68" s="144">
        <f t="shared" si="33"/>
        <v>570000</v>
      </c>
      <c r="N68" s="144">
        <f t="shared" si="33"/>
        <v>570000</v>
      </c>
      <c r="O68" s="144">
        <f t="shared" si="33"/>
        <v>570000</v>
      </c>
      <c r="P68" s="144">
        <f t="shared" si="33"/>
        <v>570000</v>
      </c>
      <c r="Q68" s="144">
        <f t="shared" si="33"/>
        <v>570000</v>
      </c>
      <c r="R68" s="144">
        <f t="shared" si="33"/>
        <v>570000</v>
      </c>
      <c r="S68" s="144">
        <f t="shared" si="33"/>
        <v>570000</v>
      </c>
      <c r="T68" s="144">
        <f t="shared" si="33"/>
        <v>570000</v>
      </c>
      <c r="U68" s="144">
        <f t="shared" si="33"/>
        <v>570000</v>
      </c>
      <c r="V68" s="144">
        <f t="shared" si="33"/>
        <v>570000</v>
      </c>
      <c r="W68" s="144">
        <f t="shared" si="33"/>
        <v>570000</v>
      </c>
      <c r="X68" s="144">
        <f t="shared" si="33"/>
        <v>570000</v>
      </c>
      <c r="Y68" s="144">
        <f t="shared" si="33"/>
        <v>570000</v>
      </c>
      <c r="Z68" s="144">
        <f t="shared" si="33"/>
        <v>570000</v>
      </c>
      <c r="AA68" s="144">
        <f t="shared" si="33"/>
        <v>570000</v>
      </c>
      <c r="AB68" s="144">
        <f t="shared" si="33"/>
        <v>570000</v>
      </c>
      <c r="AC68" s="144">
        <f t="shared" si="33"/>
        <v>570000</v>
      </c>
      <c r="AD68" s="144">
        <f t="shared" si="33"/>
        <v>570000</v>
      </c>
    </row>
    <row r="69" spans="4:30" ht="30" customHeight="1">
      <c r="D69" s="237" t="s">
        <v>1</v>
      </c>
      <c r="E69" s="147" t="s">
        <v>86</v>
      </c>
      <c r="F69" s="144">
        <v>6000000</v>
      </c>
      <c r="G69" s="144">
        <f>F16</f>
        <v>850000</v>
      </c>
      <c r="H69" s="144">
        <f>G16</f>
        <v>0</v>
      </c>
      <c r="I69" s="144">
        <f>H16</f>
        <v>0</v>
      </c>
      <c r="J69" s="144">
        <f>I16</f>
        <v>0</v>
      </c>
      <c r="K69" s="144">
        <f>J16</f>
        <v>1000000</v>
      </c>
      <c r="L69" s="144">
        <f aca="true" t="shared" si="34" ref="L69:AD69">K16</f>
        <v>1000000</v>
      </c>
      <c r="M69" s="144">
        <f t="shared" si="34"/>
        <v>1000000</v>
      </c>
      <c r="N69" s="144">
        <f t="shared" si="34"/>
        <v>1000000</v>
      </c>
      <c r="O69" s="144">
        <f t="shared" si="34"/>
        <v>1000000</v>
      </c>
      <c r="P69" s="144">
        <f t="shared" si="34"/>
        <v>1000000</v>
      </c>
      <c r="Q69" s="144">
        <f t="shared" si="34"/>
        <v>1000000</v>
      </c>
      <c r="R69" s="144">
        <f t="shared" si="34"/>
        <v>1000000</v>
      </c>
      <c r="S69" s="144">
        <f t="shared" si="34"/>
        <v>1000000</v>
      </c>
      <c r="T69" s="144">
        <f t="shared" si="34"/>
        <v>1000000</v>
      </c>
      <c r="U69" s="144">
        <f t="shared" si="34"/>
        <v>1000000</v>
      </c>
      <c r="V69" s="144">
        <f t="shared" si="34"/>
        <v>1000000</v>
      </c>
      <c r="W69" s="144">
        <f t="shared" si="34"/>
        <v>1000000</v>
      </c>
      <c r="X69" s="144">
        <f t="shared" si="34"/>
        <v>1000000</v>
      </c>
      <c r="Y69" s="144">
        <f t="shared" si="34"/>
        <v>1000000</v>
      </c>
      <c r="Z69" s="144">
        <f t="shared" si="34"/>
        <v>1000000</v>
      </c>
      <c r="AA69" s="144">
        <f t="shared" si="34"/>
        <v>1000000</v>
      </c>
      <c r="AB69" s="144">
        <f t="shared" si="34"/>
        <v>1000000</v>
      </c>
      <c r="AC69" s="144">
        <f t="shared" si="34"/>
        <v>1000000</v>
      </c>
      <c r="AD69" s="144">
        <f t="shared" si="34"/>
        <v>1000000</v>
      </c>
    </row>
    <row r="70" spans="4:30" ht="18" customHeight="1">
      <c r="D70" s="238"/>
      <c r="E70" s="9" t="s">
        <v>85</v>
      </c>
      <c r="F70" s="144">
        <f aca="true" t="shared" si="35" ref="F70:AD70">IF(F69&gt;330000,330000,F69)</f>
        <v>330000</v>
      </c>
      <c r="G70" s="144">
        <f t="shared" si="35"/>
        <v>330000</v>
      </c>
      <c r="H70" s="144">
        <f t="shared" si="35"/>
        <v>0</v>
      </c>
      <c r="I70" s="144">
        <f t="shared" si="35"/>
        <v>0</v>
      </c>
      <c r="J70" s="144">
        <f t="shared" si="35"/>
        <v>0</v>
      </c>
      <c r="K70" s="144">
        <f t="shared" si="35"/>
        <v>330000</v>
      </c>
      <c r="L70" s="144">
        <f t="shared" si="35"/>
        <v>330000</v>
      </c>
      <c r="M70" s="144">
        <f t="shared" si="35"/>
        <v>330000</v>
      </c>
      <c r="N70" s="144">
        <f t="shared" si="35"/>
        <v>330000</v>
      </c>
      <c r="O70" s="144">
        <f t="shared" si="35"/>
        <v>330000</v>
      </c>
      <c r="P70" s="144">
        <f t="shared" si="35"/>
        <v>330000</v>
      </c>
      <c r="Q70" s="144">
        <f t="shared" si="35"/>
        <v>330000</v>
      </c>
      <c r="R70" s="144">
        <f t="shared" si="35"/>
        <v>330000</v>
      </c>
      <c r="S70" s="144">
        <f t="shared" si="35"/>
        <v>330000</v>
      </c>
      <c r="T70" s="144">
        <f t="shared" si="35"/>
        <v>330000</v>
      </c>
      <c r="U70" s="144">
        <f t="shared" si="35"/>
        <v>330000</v>
      </c>
      <c r="V70" s="144">
        <f t="shared" si="35"/>
        <v>330000</v>
      </c>
      <c r="W70" s="144">
        <f t="shared" si="35"/>
        <v>330000</v>
      </c>
      <c r="X70" s="144">
        <f t="shared" si="35"/>
        <v>330000</v>
      </c>
      <c r="Y70" s="144">
        <f t="shared" si="35"/>
        <v>330000</v>
      </c>
      <c r="Z70" s="144">
        <f t="shared" si="35"/>
        <v>330000</v>
      </c>
      <c r="AA70" s="144">
        <f t="shared" si="35"/>
        <v>330000</v>
      </c>
      <c r="AB70" s="144">
        <f t="shared" si="35"/>
        <v>330000</v>
      </c>
      <c r="AC70" s="144">
        <f t="shared" si="35"/>
        <v>330000</v>
      </c>
      <c r="AD70" s="144">
        <f t="shared" si="35"/>
        <v>330000</v>
      </c>
    </row>
    <row r="71" spans="4:30" ht="18" customHeight="1">
      <c r="D71" s="224"/>
      <c r="E71" s="9" t="s">
        <v>84</v>
      </c>
      <c r="F71" s="144">
        <f aca="true" t="shared" si="36" ref="F71:AD71">F69-F70</f>
        <v>5670000</v>
      </c>
      <c r="G71" s="144">
        <f t="shared" si="36"/>
        <v>520000</v>
      </c>
      <c r="H71" s="144">
        <f t="shared" si="36"/>
        <v>0</v>
      </c>
      <c r="I71" s="144">
        <f t="shared" si="36"/>
        <v>0</v>
      </c>
      <c r="J71" s="144">
        <f t="shared" si="36"/>
        <v>0</v>
      </c>
      <c r="K71" s="144">
        <f t="shared" si="36"/>
        <v>670000</v>
      </c>
      <c r="L71" s="144">
        <f t="shared" si="36"/>
        <v>670000</v>
      </c>
      <c r="M71" s="144">
        <f t="shared" si="36"/>
        <v>670000</v>
      </c>
      <c r="N71" s="144">
        <f t="shared" si="36"/>
        <v>670000</v>
      </c>
      <c r="O71" s="144">
        <f t="shared" si="36"/>
        <v>670000</v>
      </c>
      <c r="P71" s="144">
        <f t="shared" si="36"/>
        <v>670000</v>
      </c>
      <c r="Q71" s="144">
        <f t="shared" si="36"/>
        <v>670000</v>
      </c>
      <c r="R71" s="144">
        <f t="shared" si="36"/>
        <v>670000</v>
      </c>
      <c r="S71" s="144">
        <f t="shared" si="36"/>
        <v>670000</v>
      </c>
      <c r="T71" s="144">
        <f t="shared" si="36"/>
        <v>670000</v>
      </c>
      <c r="U71" s="144">
        <f t="shared" si="36"/>
        <v>670000</v>
      </c>
      <c r="V71" s="144">
        <f t="shared" si="36"/>
        <v>670000</v>
      </c>
      <c r="W71" s="144">
        <f t="shared" si="36"/>
        <v>670000</v>
      </c>
      <c r="X71" s="144">
        <f t="shared" si="36"/>
        <v>670000</v>
      </c>
      <c r="Y71" s="144">
        <f t="shared" si="36"/>
        <v>670000</v>
      </c>
      <c r="Z71" s="144">
        <f t="shared" si="36"/>
        <v>670000</v>
      </c>
      <c r="AA71" s="144">
        <f t="shared" si="36"/>
        <v>670000</v>
      </c>
      <c r="AB71" s="144">
        <f t="shared" si="36"/>
        <v>670000</v>
      </c>
      <c r="AC71" s="144">
        <f t="shared" si="36"/>
        <v>670000</v>
      </c>
      <c r="AD71" s="144">
        <f t="shared" si="36"/>
        <v>670000</v>
      </c>
    </row>
    <row r="72" spans="4:30" ht="18" customHeight="1">
      <c r="D72" s="9" t="s">
        <v>75</v>
      </c>
      <c r="E72" s="9" t="s">
        <v>84</v>
      </c>
      <c r="F72" s="144">
        <f aca="true" t="shared" si="37" ref="F72:AD72">F68+F71</f>
        <v>11240000</v>
      </c>
      <c r="G72" s="144">
        <f t="shared" si="37"/>
        <v>940000</v>
      </c>
      <c r="H72" s="144">
        <f t="shared" si="37"/>
        <v>0</v>
      </c>
      <c r="I72" s="144">
        <f t="shared" si="37"/>
        <v>0</v>
      </c>
      <c r="J72" s="144">
        <f t="shared" si="37"/>
        <v>0</v>
      </c>
      <c r="K72" s="144">
        <f t="shared" si="37"/>
        <v>1240000</v>
      </c>
      <c r="L72" s="144">
        <f t="shared" si="37"/>
        <v>1240000</v>
      </c>
      <c r="M72" s="144">
        <f t="shared" si="37"/>
        <v>1240000</v>
      </c>
      <c r="N72" s="144">
        <f t="shared" si="37"/>
        <v>1240000</v>
      </c>
      <c r="O72" s="144">
        <f t="shared" si="37"/>
        <v>1240000</v>
      </c>
      <c r="P72" s="144">
        <f t="shared" si="37"/>
        <v>1240000</v>
      </c>
      <c r="Q72" s="144">
        <f t="shared" si="37"/>
        <v>1240000</v>
      </c>
      <c r="R72" s="144">
        <f t="shared" si="37"/>
        <v>1240000</v>
      </c>
      <c r="S72" s="144">
        <f t="shared" si="37"/>
        <v>1240000</v>
      </c>
      <c r="T72" s="144">
        <f t="shared" si="37"/>
        <v>1240000</v>
      </c>
      <c r="U72" s="144">
        <f t="shared" si="37"/>
        <v>1240000</v>
      </c>
      <c r="V72" s="144">
        <f t="shared" si="37"/>
        <v>1240000</v>
      </c>
      <c r="W72" s="144">
        <f t="shared" si="37"/>
        <v>1240000</v>
      </c>
      <c r="X72" s="144">
        <f t="shared" si="37"/>
        <v>1240000</v>
      </c>
      <c r="Y72" s="144">
        <f t="shared" si="37"/>
        <v>1240000</v>
      </c>
      <c r="Z72" s="144">
        <f t="shared" si="37"/>
        <v>1240000</v>
      </c>
      <c r="AA72" s="144">
        <f t="shared" si="37"/>
        <v>1240000</v>
      </c>
      <c r="AB72" s="144">
        <f t="shared" si="37"/>
        <v>1240000</v>
      </c>
      <c r="AC72" s="144">
        <f t="shared" si="37"/>
        <v>1240000</v>
      </c>
      <c r="AD72" s="144">
        <f t="shared" si="37"/>
        <v>1240000</v>
      </c>
    </row>
    <row r="73" spans="4:30" ht="30" customHeight="1">
      <c r="D73" s="9"/>
      <c r="E73" s="9"/>
      <c r="F73" s="244" t="s">
        <v>83</v>
      </c>
      <c r="G73" s="244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82</v>
      </c>
      <c r="E74" s="9" t="s">
        <v>81</v>
      </c>
      <c r="F74" s="245">
        <v>480684</v>
      </c>
      <c r="G74" s="245">
        <f>F74</f>
        <v>480684</v>
      </c>
      <c r="H74" s="144">
        <v>16560</v>
      </c>
      <c r="I74" s="144">
        <f>H74</f>
        <v>16560</v>
      </c>
      <c r="J74" s="144">
        <f>I74</f>
        <v>16560</v>
      </c>
      <c r="K74" s="144">
        <v>165080</v>
      </c>
      <c r="L74" s="144">
        <f>K74</f>
        <v>165080</v>
      </c>
      <c r="M74" s="144">
        <f aca="true" t="shared" si="38" ref="M74:S75">L74</f>
        <v>165080</v>
      </c>
      <c r="N74" s="144">
        <f t="shared" si="38"/>
        <v>165080</v>
      </c>
      <c r="O74" s="144">
        <f t="shared" si="38"/>
        <v>165080</v>
      </c>
      <c r="P74" s="144">
        <f t="shared" si="38"/>
        <v>165080</v>
      </c>
      <c r="Q74" s="144">
        <f t="shared" si="38"/>
        <v>165080</v>
      </c>
      <c r="R74" s="144">
        <f t="shared" si="38"/>
        <v>165080</v>
      </c>
      <c r="S74" s="144">
        <f t="shared" si="38"/>
        <v>165080</v>
      </c>
      <c r="T74" s="144">
        <v>194776</v>
      </c>
      <c r="U74" s="144">
        <f>T74</f>
        <v>194776</v>
      </c>
      <c r="V74" s="144">
        <f aca="true" t="shared" si="39" ref="V74:AD74">U74</f>
        <v>194776</v>
      </c>
      <c r="W74" s="144">
        <f t="shared" si="39"/>
        <v>194776</v>
      </c>
      <c r="X74" s="144">
        <f t="shared" si="39"/>
        <v>194776</v>
      </c>
      <c r="Y74" s="144">
        <f t="shared" si="39"/>
        <v>194776</v>
      </c>
      <c r="Z74" s="144">
        <f t="shared" si="39"/>
        <v>194776</v>
      </c>
      <c r="AA74" s="144">
        <f t="shared" si="39"/>
        <v>194776</v>
      </c>
      <c r="AB74" s="144">
        <f t="shared" si="39"/>
        <v>194776</v>
      </c>
      <c r="AC74" s="144">
        <f t="shared" si="39"/>
        <v>194776</v>
      </c>
      <c r="AD74" s="144">
        <f t="shared" si="39"/>
        <v>194776</v>
      </c>
    </row>
    <row r="75" spans="4:30" ht="18" customHeight="1">
      <c r="D75" s="238"/>
      <c r="E75" s="9" t="s">
        <v>80</v>
      </c>
      <c r="F75" s="245"/>
      <c r="G75" s="245"/>
      <c r="H75" s="144">
        <v>6012</v>
      </c>
      <c r="I75" s="144">
        <f>H75</f>
        <v>6012</v>
      </c>
      <c r="J75" s="144">
        <f>I75</f>
        <v>6012</v>
      </c>
      <c r="K75" s="144">
        <v>57560</v>
      </c>
      <c r="L75" s="144">
        <f>K75</f>
        <v>57560</v>
      </c>
      <c r="M75" s="144">
        <f t="shared" si="38"/>
        <v>57560</v>
      </c>
      <c r="N75" s="144">
        <f t="shared" si="38"/>
        <v>57560</v>
      </c>
      <c r="O75" s="144">
        <f t="shared" si="38"/>
        <v>57560</v>
      </c>
      <c r="P75" s="144">
        <f t="shared" si="38"/>
        <v>57560</v>
      </c>
      <c r="Q75" s="144">
        <f t="shared" si="38"/>
        <v>57560</v>
      </c>
      <c r="R75" s="144">
        <f t="shared" si="38"/>
        <v>57560</v>
      </c>
      <c r="S75" s="144">
        <f t="shared" si="38"/>
        <v>57560</v>
      </c>
      <c r="T75" s="144">
        <v>0</v>
      </c>
      <c r="U75" s="144">
        <v>0</v>
      </c>
      <c r="V75" s="144">
        <v>0</v>
      </c>
      <c r="W75" s="144">
        <f>V75</f>
        <v>0</v>
      </c>
      <c r="X75" s="144">
        <f>V75</f>
        <v>0</v>
      </c>
      <c r="Y75" s="144">
        <f>X75</f>
        <v>0</v>
      </c>
      <c r="Z75" s="144">
        <f>X75</f>
        <v>0</v>
      </c>
      <c r="AA75" s="144">
        <f>Z75</f>
        <v>0</v>
      </c>
      <c r="AB75" s="144">
        <f>Z75</f>
        <v>0</v>
      </c>
      <c r="AC75" s="144">
        <f>AB75</f>
        <v>0</v>
      </c>
      <c r="AD75" s="144">
        <f>AB75</f>
        <v>0</v>
      </c>
    </row>
    <row r="76" spans="4:30" ht="18" customHeight="1">
      <c r="D76" s="238"/>
      <c r="E76" s="9" t="s">
        <v>79</v>
      </c>
      <c r="F76" s="245"/>
      <c r="G76" s="245"/>
      <c r="H76" s="144">
        <v>7380</v>
      </c>
      <c r="I76" s="144">
        <f>H76</f>
        <v>7380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44">
        <v>0</v>
      </c>
      <c r="AA76" s="144">
        <v>0</v>
      </c>
      <c r="AB76" s="144">
        <v>0</v>
      </c>
      <c r="AC76" s="144">
        <v>0</v>
      </c>
      <c r="AD76" s="144">
        <v>0</v>
      </c>
    </row>
    <row r="77" spans="4:30" ht="18" customHeight="1">
      <c r="D77" s="238"/>
      <c r="E77" s="9" t="s">
        <v>78</v>
      </c>
      <c r="F77" s="144">
        <f>IF(F66+F69&lt;=1030000,10860,0)</f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4">
        <v>0</v>
      </c>
      <c r="V77" s="144">
        <v>0</v>
      </c>
      <c r="W77" s="144">
        <v>0</v>
      </c>
      <c r="X77" s="144">
        <v>0</v>
      </c>
      <c r="Y77" s="144">
        <v>0</v>
      </c>
      <c r="Z77" s="144">
        <v>0</v>
      </c>
      <c r="AA77" s="144">
        <v>0</v>
      </c>
      <c r="AB77" s="144">
        <v>0</v>
      </c>
      <c r="AC77" s="144">
        <v>0</v>
      </c>
      <c r="AD77" s="144"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20410</v>
      </c>
      <c r="K78" s="144">
        <v>78240</v>
      </c>
      <c r="L78" s="144">
        <f>K78</f>
        <v>78240</v>
      </c>
      <c r="M78" s="144">
        <f>L78</f>
        <v>78240</v>
      </c>
      <c r="N78" s="144">
        <f>L78</f>
        <v>78240</v>
      </c>
      <c r="O78" s="144">
        <f>N78</f>
        <v>78240</v>
      </c>
      <c r="P78" s="144">
        <f>N78</f>
        <v>78240</v>
      </c>
      <c r="Q78" s="144">
        <f>P78</f>
        <v>78240</v>
      </c>
      <c r="R78" s="144">
        <f>P78</f>
        <v>78240</v>
      </c>
      <c r="S78" s="144">
        <f>R78</f>
        <v>78240</v>
      </c>
      <c r="T78" s="144">
        <f>R78</f>
        <v>78240</v>
      </c>
      <c r="U78" s="144">
        <f>T78</f>
        <v>78240</v>
      </c>
      <c r="V78" s="144">
        <f>T78</f>
        <v>78240</v>
      </c>
      <c r="W78" s="144">
        <f>V78</f>
        <v>78240</v>
      </c>
      <c r="X78" s="144">
        <f>V78</f>
        <v>78240</v>
      </c>
      <c r="Y78" s="144">
        <f>X78</f>
        <v>78240</v>
      </c>
      <c r="Z78" s="144">
        <f>X78</f>
        <v>78240</v>
      </c>
      <c r="AA78" s="144">
        <f>Z78</f>
        <v>78240</v>
      </c>
      <c r="AB78" s="144">
        <f>Z78</f>
        <v>78240</v>
      </c>
      <c r="AC78" s="144">
        <f>AB78</f>
        <v>78240</v>
      </c>
      <c r="AD78" s="144">
        <f>AB78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>
        <v>20410</v>
      </c>
      <c r="K79" s="144">
        <v>78240</v>
      </c>
      <c r="L79" s="144">
        <f>K79</f>
        <v>78240</v>
      </c>
      <c r="M79" s="144">
        <f>L79</f>
        <v>78240</v>
      </c>
      <c r="N79" s="144">
        <f>L79</f>
        <v>78240</v>
      </c>
      <c r="O79" s="144">
        <f>N79</f>
        <v>78240</v>
      </c>
      <c r="P79" s="144">
        <f>N79</f>
        <v>78240</v>
      </c>
      <c r="Q79" s="144">
        <f>P79</f>
        <v>78240</v>
      </c>
      <c r="R79" s="144">
        <f>P79</f>
        <v>78240</v>
      </c>
      <c r="S79" s="144">
        <f>R79</f>
        <v>78240</v>
      </c>
      <c r="T79" s="144">
        <f>R79</f>
        <v>78240</v>
      </c>
      <c r="U79" s="144">
        <f>T79</f>
        <v>78240</v>
      </c>
      <c r="V79" s="144">
        <f>T79</f>
        <v>78240</v>
      </c>
      <c r="W79" s="144">
        <f>V79</f>
        <v>78240</v>
      </c>
      <c r="X79" s="144">
        <f>V79</f>
        <v>78240</v>
      </c>
      <c r="Y79" s="144">
        <f>X79</f>
        <v>78240</v>
      </c>
      <c r="Z79" s="144">
        <f>X79</f>
        <v>78240</v>
      </c>
      <c r="AA79" s="144">
        <f>Z79</f>
        <v>78240</v>
      </c>
      <c r="AB79" s="144">
        <f>Z79</f>
        <v>78240</v>
      </c>
      <c r="AC79" s="144">
        <f>AB79</f>
        <v>78240</v>
      </c>
      <c r="AD79" s="144">
        <f>AB79</f>
        <v>78240</v>
      </c>
    </row>
    <row r="80" spans="4:30" ht="18" customHeight="1">
      <c r="D80" s="224"/>
      <c r="E80" s="114" t="s">
        <v>75</v>
      </c>
      <c r="F80" s="143">
        <f>F74-F77+F78+F79</f>
        <v>480684</v>
      </c>
      <c r="G80" s="143">
        <f>G74-G77+G78+G79</f>
        <v>480684</v>
      </c>
      <c r="H80" s="143">
        <f aca="true" t="shared" si="40" ref="H80:AD80">H74+H75+H76-H77+H78+H79</f>
        <v>29952</v>
      </c>
      <c r="I80" s="143">
        <f t="shared" si="40"/>
        <v>29952</v>
      </c>
      <c r="J80" s="143">
        <f t="shared" si="40"/>
        <v>63392</v>
      </c>
      <c r="K80" s="143">
        <f t="shared" si="40"/>
        <v>379120</v>
      </c>
      <c r="L80" s="143">
        <f t="shared" si="40"/>
        <v>379120</v>
      </c>
      <c r="M80" s="143">
        <f t="shared" si="40"/>
        <v>379120</v>
      </c>
      <c r="N80" s="143">
        <f t="shared" si="40"/>
        <v>379120</v>
      </c>
      <c r="O80" s="143">
        <f t="shared" si="40"/>
        <v>379120</v>
      </c>
      <c r="P80" s="143">
        <f t="shared" si="40"/>
        <v>379120</v>
      </c>
      <c r="Q80" s="143">
        <f t="shared" si="40"/>
        <v>379120</v>
      </c>
      <c r="R80" s="143">
        <f t="shared" si="40"/>
        <v>379120</v>
      </c>
      <c r="S80" s="143">
        <f t="shared" si="40"/>
        <v>379120</v>
      </c>
      <c r="T80" s="143">
        <f t="shared" si="40"/>
        <v>351256</v>
      </c>
      <c r="U80" s="143">
        <f t="shared" si="40"/>
        <v>351256</v>
      </c>
      <c r="V80" s="143">
        <f t="shared" si="40"/>
        <v>351256</v>
      </c>
      <c r="W80" s="143">
        <f t="shared" si="40"/>
        <v>351256</v>
      </c>
      <c r="X80" s="143">
        <f t="shared" si="40"/>
        <v>351256</v>
      </c>
      <c r="Y80" s="143">
        <f t="shared" si="40"/>
        <v>351256</v>
      </c>
      <c r="Z80" s="143">
        <f t="shared" si="40"/>
        <v>351256</v>
      </c>
      <c r="AA80" s="143">
        <f t="shared" si="40"/>
        <v>351256</v>
      </c>
      <c r="AB80" s="143">
        <f t="shared" si="40"/>
        <v>351256</v>
      </c>
      <c r="AC80" s="143">
        <f t="shared" si="40"/>
        <v>351256</v>
      </c>
      <c r="AD80" s="143">
        <f t="shared" si="40"/>
        <v>351256</v>
      </c>
    </row>
    <row r="81" spans="6:30" ht="13.5">
      <c r="F81" s="142"/>
      <c r="G81" s="142"/>
      <c r="H81" s="142" t="s">
        <v>74</v>
      </c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 t="s">
        <v>73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4" ht="30" customHeight="1"/>
  </sheetData>
  <sheetProtection/>
  <mergeCells count="16"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  <mergeCell ref="D2:E2"/>
    <mergeCell ref="D3:E3"/>
    <mergeCell ref="D4:E4"/>
    <mergeCell ref="D7:D11"/>
    <mergeCell ref="D12:D16"/>
    <mergeCell ref="D19:D25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8" scale="74" r:id="rId1"/>
  <headerFooter alignWithMargins="0">
    <oddHeader>&amp;C&amp;"ＭＳ Ｐゴシック,太字"&amp;16社会保険料・税金試算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81"/>
  <sheetViews>
    <sheetView zoomScalePageLayoutView="0" workbookViewId="0" topLeftCell="A55">
      <pane xSplit="5" topLeftCell="I1" activePane="topRight" state="frozen"/>
      <selection pane="topLeft" activeCell="H35" sqref="H35"/>
      <selection pane="topRight" activeCell="D7" sqref="D7:D11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46">
        <f>'片働き'!F2</f>
        <v>2022</v>
      </c>
      <c r="G2" s="146">
        <f>'片働き'!G2</f>
        <v>2023</v>
      </c>
      <c r="H2" s="146">
        <f>'片働き'!H2</f>
        <v>2024</v>
      </c>
      <c r="I2" s="146">
        <f>'片働き'!I2</f>
        <v>2025</v>
      </c>
      <c r="J2" s="146">
        <f>'片働き'!J2</f>
        <v>2026</v>
      </c>
      <c r="K2" s="146">
        <f>'片働き'!K2</f>
        <v>2027</v>
      </c>
      <c r="L2" s="146">
        <f>'片働き'!L2</f>
        <v>2028</v>
      </c>
      <c r="M2" s="146">
        <f>'片働き'!M2</f>
        <v>2029</v>
      </c>
      <c r="N2" s="146">
        <f>'片働き'!N2</f>
        <v>2030</v>
      </c>
      <c r="O2" s="146">
        <f>'片働き'!O2</f>
        <v>2031</v>
      </c>
      <c r="P2" s="146">
        <f>'片働き'!P2</f>
        <v>2032</v>
      </c>
      <c r="Q2" s="146">
        <f>'片働き'!Q2</f>
        <v>2033</v>
      </c>
      <c r="R2" s="146">
        <f>'片働き'!R2</f>
        <v>2034</v>
      </c>
      <c r="S2" s="146">
        <f>'片働き'!S2</f>
        <v>2035</v>
      </c>
      <c r="T2" s="146">
        <f>'片働き'!T2</f>
        <v>2036</v>
      </c>
      <c r="U2" s="146">
        <f>'片働き'!U2</f>
        <v>2037</v>
      </c>
      <c r="V2" s="146">
        <f>'片働き'!V2</f>
        <v>2038</v>
      </c>
      <c r="W2" s="146">
        <f>'片働き'!W2</f>
        <v>2039</v>
      </c>
      <c r="X2" s="146">
        <f>'片働き'!X2</f>
        <v>2040</v>
      </c>
      <c r="Y2" s="146">
        <f>'片働き'!Y2</f>
        <v>2041</v>
      </c>
      <c r="Z2" s="146">
        <f>'片働き'!Z2</f>
        <v>2042</v>
      </c>
      <c r="AA2" s="146">
        <f>'片働き'!AA2</f>
        <v>2043</v>
      </c>
      <c r="AB2" s="146">
        <f>'片働き'!AB2</f>
        <v>2044</v>
      </c>
      <c r="AC2" s="146">
        <f>'片働き'!AC2</f>
        <v>2045</v>
      </c>
      <c r="AD2" s="146">
        <f>'片働き'!AD2</f>
        <v>2046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97"/>
      <c r="D4" s="228" t="s">
        <v>130</v>
      </c>
      <c r="E4" s="229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97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97">
        <f>B6</f>
        <v>727772.8319999999</v>
      </c>
      <c r="D6" s="149" t="s">
        <v>127</v>
      </c>
      <c r="F6" t="s">
        <v>139</v>
      </c>
      <c r="H6" t="s">
        <v>140</v>
      </c>
      <c r="J6" s="193" t="s">
        <v>141</v>
      </c>
    </row>
    <row r="7" spans="3:30" ht="18" customHeight="1" thickBot="1">
      <c r="C7" s="198">
        <f>SUM(C5:C6)</f>
        <v>2400445.345932</v>
      </c>
      <c r="D7" s="251" t="s">
        <v>0</v>
      </c>
      <c r="E7" s="186" t="s">
        <v>7</v>
      </c>
      <c r="F7" s="183">
        <f>'片働き'!F7</f>
        <v>0</v>
      </c>
      <c r="G7" s="183">
        <f>'片働き'!G7</f>
        <v>0</v>
      </c>
      <c r="H7" s="183">
        <f>'片働き'!H7</f>
        <v>0</v>
      </c>
      <c r="I7" s="183">
        <f>'片働き'!I7</f>
        <v>0</v>
      </c>
      <c r="J7" s="183">
        <f>'片働き'!J7</f>
        <v>2200000</v>
      </c>
      <c r="K7" s="183">
        <f>'片働き'!K7</f>
        <v>2200000</v>
      </c>
      <c r="L7" s="183">
        <f>'片働き'!L7</f>
        <v>2200000</v>
      </c>
      <c r="M7" s="183">
        <f>'片働き'!M7</f>
        <v>2200000</v>
      </c>
      <c r="N7" s="183">
        <f>'片働き'!N7</f>
        <v>2200000</v>
      </c>
      <c r="O7" s="183">
        <f>'片働き'!O7</f>
        <v>2200000</v>
      </c>
      <c r="P7" s="183">
        <f>'片働き'!P7</f>
        <v>2200000</v>
      </c>
      <c r="Q7" s="183">
        <f>'片働き'!Q7</f>
        <v>2200000</v>
      </c>
      <c r="R7" s="183">
        <f>'片働き'!R7</f>
        <v>2200000</v>
      </c>
      <c r="S7" s="183">
        <f>'片働き'!S7</f>
        <v>2200000</v>
      </c>
      <c r="T7" s="183">
        <f>'片働き'!T7</f>
        <v>2200000</v>
      </c>
      <c r="U7" s="183">
        <f>'片働き'!U7</f>
        <v>2200000</v>
      </c>
      <c r="V7" s="183">
        <f>'片働き'!V7</f>
        <v>2200000</v>
      </c>
      <c r="W7" s="183">
        <f>'片働き'!W7</f>
        <v>2200000</v>
      </c>
      <c r="X7" s="183">
        <f>'片働き'!X7</f>
        <v>2200000</v>
      </c>
      <c r="Y7" s="183">
        <f>'片働き'!Y7</f>
        <v>2200000</v>
      </c>
      <c r="Z7" s="183">
        <f>'片働き'!Z7</f>
        <v>2200000</v>
      </c>
      <c r="AA7" s="183">
        <f>'片働き'!AA7</f>
        <v>2200000</v>
      </c>
      <c r="AB7" s="183">
        <f>'片働き'!AB7</f>
        <v>2200000</v>
      </c>
      <c r="AC7" s="183">
        <f>'片働き'!AC7</f>
        <v>2200000</v>
      </c>
      <c r="AD7" s="183">
        <f>'片働き'!AD7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f>'片働き'!F8</f>
        <v>1500000</v>
      </c>
      <c r="G8" s="183">
        <f>'片働き'!G8</f>
        <v>0</v>
      </c>
      <c r="H8" s="183">
        <f>'片働き'!H8</f>
        <v>0</v>
      </c>
      <c r="I8" s="183">
        <f>'片働き'!I8</f>
        <v>0</v>
      </c>
      <c r="J8" s="183">
        <f>'片働き'!J8</f>
        <v>0</v>
      </c>
      <c r="K8" s="183">
        <f>'片働き'!K8</f>
        <v>0</v>
      </c>
      <c r="L8" s="183">
        <f>'片働き'!L8</f>
        <v>0</v>
      </c>
      <c r="M8" s="183">
        <f>'片働き'!M8</f>
        <v>0</v>
      </c>
      <c r="N8" s="183">
        <f>'片働き'!N8</f>
        <v>0</v>
      </c>
      <c r="O8" s="183">
        <f>'片働き'!O8</f>
        <v>0</v>
      </c>
      <c r="P8" s="183">
        <f>'片働き'!P8</f>
        <v>0</v>
      </c>
      <c r="Q8" s="183">
        <f>'片働き'!Q8</f>
        <v>0</v>
      </c>
      <c r="R8" s="183">
        <f>'片働き'!R8</f>
        <v>0</v>
      </c>
      <c r="S8" s="183">
        <f>'片働き'!S8</f>
        <v>0</v>
      </c>
      <c r="T8" s="183">
        <f>'片働き'!T8</f>
        <v>0</v>
      </c>
      <c r="U8" s="183">
        <f>'片働き'!U8</f>
        <v>0</v>
      </c>
      <c r="V8" s="183">
        <f>'片働き'!V8</f>
        <v>0</v>
      </c>
      <c r="W8" s="183">
        <f>'片働き'!W8</f>
        <v>0</v>
      </c>
      <c r="X8" s="183">
        <f>'片働き'!X8</f>
        <v>0</v>
      </c>
      <c r="Y8" s="183">
        <f>'片働き'!Y8</f>
        <v>0</v>
      </c>
      <c r="Z8" s="183">
        <f>'片働き'!Z8</f>
        <v>0</v>
      </c>
      <c r="AA8" s="183">
        <f>'片働き'!AA8</f>
        <v>0</v>
      </c>
      <c r="AB8" s="183">
        <f>'片働き'!AB8</f>
        <v>0</v>
      </c>
      <c r="AC8" s="183">
        <f>'片働き'!AC8</f>
        <v>0</v>
      </c>
      <c r="AD8" s="183">
        <f>'片働き'!AD8</f>
        <v>0</v>
      </c>
    </row>
    <row r="9" spans="2:30" ht="18" customHeight="1">
      <c r="B9" s="116"/>
      <c r="D9" s="252"/>
      <c r="E9" s="186" t="s">
        <v>120</v>
      </c>
      <c r="F9" s="183">
        <f>'片働き'!F9</f>
        <v>0</v>
      </c>
      <c r="G9" s="183">
        <f>'片働き'!G9</f>
        <v>0</v>
      </c>
      <c r="H9" s="183">
        <f>'片働き'!H9</f>
        <v>0</v>
      </c>
      <c r="I9" s="183">
        <f>'片働き'!I9</f>
        <v>0</v>
      </c>
      <c r="J9" s="183">
        <f>'片働き'!J9</f>
        <v>1200000</v>
      </c>
      <c r="K9" s="183">
        <f>'片働き'!K9</f>
        <v>1200000</v>
      </c>
      <c r="L9" s="183">
        <f>'片働き'!L9</f>
        <v>1200000</v>
      </c>
      <c r="M9" s="183">
        <f>'片働き'!M9</f>
        <v>1200000</v>
      </c>
      <c r="N9" s="183">
        <f>'片働き'!N9</f>
        <v>1200000</v>
      </c>
      <c r="O9" s="183">
        <f>'片働き'!O9</f>
        <v>1200000</v>
      </c>
      <c r="P9" s="183">
        <f>'片働き'!P9</f>
        <v>1200000</v>
      </c>
      <c r="Q9" s="183">
        <f>'片働き'!Q9</f>
        <v>1200000</v>
      </c>
      <c r="R9" s="183">
        <f>'片働き'!R9</f>
        <v>1200000</v>
      </c>
      <c r="S9" s="183">
        <f>'片働き'!S9</f>
        <v>1200000</v>
      </c>
      <c r="T9" s="183">
        <f>'片働き'!T9</f>
        <v>1200000</v>
      </c>
      <c r="U9" s="183">
        <f>'片働き'!U9</f>
        <v>1200000</v>
      </c>
      <c r="V9" s="183">
        <f>'片働き'!V9</f>
        <v>1200000</v>
      </c>
      <c r="W9" s="183">
        <f>'片働き'!W9</f>
        <v>1200000</v>
      </c>
      <c r="X9" s="183">
        <f>'片働き'!X9</f>
        <v>1200000</v>
      </c>
      <c r="Y9" s="183">
        <f>'片働き'!Y9</f>
        <v>1200000</v>
      </c>
      <c r="Z9" s="183">
        <f>'片働き'!Z9</f>
        <v>1200000</v>
      </c>
      <c r="AA9" s="183">
        <f>'片働き'!AA9</f>
        <v>1200000</v>
      </c>
      <c r="AB9" s="183">
        <f>'片働き'!AB9</f>
        <v>1200000</v>
      </c>
      <c r="AC9" s="183">
        <f>'片働き'!AC9</f>
        <v>1200000</v>
      </c>
      <c r="AD9" s="183">
        <f>'片働き'!AD9</f>
        <v>1200000</v>
      </c>
    </row>
    <row r="10" spans="2:30" ht="18" customHeight="1">
      <c r="B10" s="187"/>
      <c r="C10" s="201"/>
      <c r="D10" s="252"/>
      <c r="E10" s="186" t="s">
        <v>119</v>
      </c>
      <c r="F10" s="183">
        <f>'片働き'!F10</f>
        <v>650000</v>
      </c>
      <c r="G10" s="183">
        <f>'片働き'!G10</f>
        <v>0</v>
      </c>
      <c r="H10" s="183">
        <f>'片働き'!H10</f>
        <v>0</v>
      </c>
      <c r="I10" s="183">
        <f>'片働き'!I10</f>
        <v>0</v>
      </c>
      <c r="J10" s="183">
        <f>'片働き'!J10</f>
        <v>0</v>
      </c>
      <c r="K10" s="183">
        <f>'片働き'!K10</f>
        <v>0</v>
      </c>
      <c r="L10" s="183">
        <f>'片働き'!L10</f>
        <v>0</v>
      </c>
      <c r="M10" s="183">
        <f>'片働き'!M10</f>
        <v>0</v>
      </c>
      <c r="N10" s="183">
        <f>'片働き'!N10</f>
        <v>0</v>
      </c>
      <c r="O10" s="183">
        <f>'片働き'!O10</f>
        <v>0</v>
      </c>
      <c r="P10" s="183">
        <f>'片働き'!P10</f>
        <v>0</v>
      </c>
      <c r="Q10" s="183">
        <f>'片働き'!Q10</f>
        <v>0</v>
      </c>
      <c r="R10" s="183">
        <f>'片働き'!R10</f>
        <v>0</v>
      </c>
      <c r="S10" s="183">
        <f>'片働き'!S10</f>
        <v>0</v>
      </c>
      <c r="T10" s="183">
        <f>'片働き'!T10</f>
        <v>0</v>
      </c>
      <c r="U10" s="183">
        <f>'片働き'!U10</f>
        <v>0</v>
      </c>
      <c r="V10" s="183">
        <f>'片働き'!V10</f>
        <v>0</v>
      </c>
      <c r="W10" s="183">
        <f>'片働き'!W10</f>
        <v>0</v>
      </c>
      <c r="X10" s="183">
        <f>'片働き'!X10</f>
        <v>0</v>
      </c>
      <c r="Y10" s="183">
        <f>'片働き'!Y10</f>
        <v>0</v>
      </c>
      <c r="Z10" s="183">
        <f>'片働き'!Z10</f>
        <v>0</v>
      </c>
      <c r="AA10" s="183">
        <f>'片働き'!AA10</f>
        <v>0</v>
      </c>
      <c r="AB10" s="183">
        <f>'片働き'!AB10</f>
        <v>0</v>
      </c>
      <c r="AC10" s="183">
        <f>'片働き'!AC10</f>
        <v>0</v>
      </c>
      <c r="AD10" s="183">
        <f>'片働き'!AD10</f>
        <v>0</v>
      </c>
    </row>
    <row r="11" spans="2:30" ht="30" customHeight="1">
      <c r="B11" s="187"/>
      <c r="C11" s="116"/>
      <c r="D11" s="253"/>
      <c r="E11" s="184" t="s">
        <v>117</v>
      </c>
      <c r="F11" s="183">
        <f>'片働き'!F11</f>
        <v>850000</v>
      </c>
      <c r="G11" s="183">
        <f>'片働き'!G11</f>
        <v>0</v>
      </c>
      <c r="H11" s="183">
        <f>'片働き'!H11</f>
        <v>0</v>
      </c>
      <c r="I11" s="183">
        <f>'片働き'!I11</f>
        <v>0</v>
      </c>
      <c r="J11" s="183">
        <f>'片働き'!J11</f>
        <v>1000000</v>
      </c>
      <c r="K11" s="183">
        <f>'片働き'!K11</f>
        <v>1000000</v>
      </c>
      <c r="L11" s="183">
        <f>'片働き'!L11</f>
        <v>1000000</v>
      </c>
      <c r="M11" s="183">
        <f>'片働き'!M11</f>
        <v>1000000</v>
      </c>
      <c r="N11" s="183">
        <f>'片働き'!N11</f>
        <v>1000000</v>
      </c>
      <c r="O11" s="183">
        <f>'片働き'!O11</f>
        <v>1000000</v>
      </c>
      <c r="P11" s="183">
        <f>'片働き'!P11</f>
        <v>1000000</v>
      </c>
      <c r="Q11" s="183">
        <f>'片働き'!Q11</f>
        <v>1000000</v>
      </c>
      <c r="R11" s="183">
        <f>'片働き'!R11</f>
        <v>1000000</v>
      </c>
      <c r="S11" s="183">
        <f>'片働き'!S11</f>
        <v>1000000</v>
      </c>
      <c r="T11" s="183">
        <f>'片働き'!T11</f>
        <v>1000000</v>
      </c>
      <c r="U11" s="183">
        <f>'片働き'!U11</f>
        <v>1000000</v>
      </c>
      <c r="V11" s="183">
        <f>'片働き'!V11</f>
        <v>1000000</v>
      </c>
      <c r="W11" s="183">
        <f>'片働き'!W11</f>
        <v>1000000</v>
      </c>
      <c r="X11" s="183">
        <f>'片働き'!X11</f>
        <v>1000000</v>
      </c>
      <c r="Y11" s="183">
        <f>'片働き'!Y11</f>
        <v>1000000</v>
      </c>
      <c r="Z11" s="183">
        <f>'片働き'!Z11</f>
        <v>1000000</v>
      </c>
      <c r="AA11" s="183">
        <f>'片働き'!AA11</f>
        <v>1000000</v>
      </c>
      <c r="AB11" s="183">
        <f>'片働き'!AB11</f>
        <v>1000000</v>
      </c>
      <c r="AC11" s="183">
        <f>'片働き'!AC11</f>
        <v>1000000</v>
      </c>
      <c r="AD11" s="183">
        <f>'片働き'!AD11</f>
        <v>1000000</v>
      </c>
    </row>
    <row r="12" spans="3:30" ht="18" customHeight="1">
      <c r="C12" s="185"/>
      <c r="D12" s="237" t="s">
        <v>1</v>
      </c>
      <c r="E12" s="175" t="s">
        <v>7</v>
      </c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</row>
    <row r="13" spans="3:30" ht="18" customHeight="1">
      <c r="C13" s="185"/>
      <c r="D13" s="238"/>
      <c r="E13" s="175" t="s">
        <v>121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</row>
    <row r="14" spans="3:30" ht="18" customHeight="1">
      <c r="C14" s="185"/>
      <c r="D14" s="238"/>
      <c r="E14" s="175" t="s">
        <v>120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</row>
    <row r="15" spans="3:30" ht="18" customHeight="1">
      <c r="C15" s="185"/>
      <c r="D15" s="238"/>
      <c r="E15" s="175" t="s">
        <v>119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</row>
    <row r="16" spans="3:30" ht="30" customHeight="1">
      <c r="C16" s="185"/>
      <c r="D16" s="224"/>
      <c r="E16" s="177" t="s">
        <v>117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97"/>
      <c r="D19" s="225" t="s">
        <v>0</v>
      </c>
      <c r="E19" s="177" t="s">
        <v>117</v>
      </c>
      <c r="F19" s="178">
        <f aca="true" t="shared" si="0" ref="F19:AD19">F11</f>
        <v>850000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1000000</v>
      </c>
      <c r="K19" s="178">
        <f t="shared" si="0"/>
        <v>1000000</v>
      </c>
      <c r="L19" s="178">
        <f t="shared" si="0"/>
        <v>1000000</v>
      </c>
      <c r="M19" s="178">
        <f t="shared" si="0"/>
        <v>1000000</v>
      </c>
      <c r="N19" s="178">
        <f t="shared" si="0"/>
        <v>1000000</v>
      </c>
      <c r="O19" s="178">
        <f t="shared" si="0"/>
        <v>1000000</v>
      </c>
      <c r="P19" s="178">
        <f t="shared" si="0"/>
        <v>1000000</v>
      </c>
      <c r="Q19" s="178">
        <f t="shared" si="0"/>
        <v>1000000</v>
      </c>
      <c r="R19" s="178">
        <f t="shared" si="0"/>
        <v>1000000</v>
      </c>
      <c r="S19" s="178">
        <f t="shared" si="0"/>
        <v>1000000</v>
      </c>
      <c r="T19" s="178">
        <f t="shared" si="0"/>
        <v>1000000</v>
      </c>
      <c r="U19" s="178">
        <f t="shared" si="0"/>
        <v>1000000</v>
      </c>
      <c r="V19" s="178">
        <f t="shared" si="0"/>
        <v>1000000</v>
      </c>
      <c r="W19" s="178">
        <f t="shared" si="0"/>
        <v>1000000</v>
      </c>
      <c r="X19" s="178">
        <f t="shared" si="0"/>
        <v>1000000</v>
      </c>
      <c r="Y19" s="178">
        <f t="shared" si="0"/>
        <v>1000000</v>
      </c>
      <c r="Z19" s="178">
        <f t="shared" si="0"/>
        <v>1000000</v>
      </c>
      <c r="AA19" s="178">
        <f t="shared" si="0"/>
        <v>1000000</v>
      </c>
      <c r="AB19" s="178">
        <f t="shared" si="0"/>
        <v>1000000</v>
      </c>
      <c r="AC19" s="178">
        <f t="shared" si="0"/>
        <v>1000000</v>
      </c>
      <c r="AD19" s="178">
        <f t="shared" si="0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</row>
    <row r="23" spans="4:30" ht="18" customHeight="1">
      <c r="D23" s="225"/>
      <c r="E23" s="175" t="s">
        <v>114</v>
      </c>
      <c r="F23" s="178">
        <f aca="true" t="shared" si="1" ref="F23:AD23">F80</f>
        <v>480684</v>
      </c>
      <c r="G23" s="178">
        <f t="shared" si="1"/>
        <v>481077</v>
      </c>
      <c r="H23" s="178">
        <f t="shared" si="1"/>
        <v>20124</v>
      </c>
      <c r="I23" s="178">
        <f t="shared" si="1"/>
        <v>20124</v>
      </c>
      <c r="J23" s="178">
        <f t="shared" si="1"/>
        <v>35782</v>
      </c>
      <c r="K23" s="178">
        <f t="shared" si="1"/>
        <v>203180</v>
      </c>
      <c r="L23" s="178">
        <f t="shared" si="1"/>
        <v>203180</v>
      </c>
      <c r="M23" s="178">
        <f t="shared" si="1"/>
        <v>203180</v>
      </c>
      <c r="N23" s="178">
        <f t="shared" si="1"/>
        <v>203180</v>
      </c>
      <c r="O23" s="178">
        <f t="shared" si="1"/>
        <v>203180</v>
      </c>
      <c r="P23" s="178">
        <f t="shared" si="1"/>
        <v>203180</v>
      </c>
      <c r="Q23" s="178">
        <f t="shared" si="1"/>
        <v>203180</v>
      </c>
      <c r="R23" s="178">
        <f t="shared" si="1"/>
        <v>203180</v>
      </c>
      <c r="S23" s="178">
        <f t="shared" si="1"/>
        <v>203180</v>
      </c>
      <c r="T23" s="178">
        <f t="shared" si="1"/>
        <v>175628</v>
      </c>
      <c r="U23" s="178">
        <f t="shared" si="1"/>
        <v>175628</v>
      </c>
      <c r="V23" s="178">
        <f t="shared" si="1"/>
        <v>175628</v>
      </c>
      <c r="W23" s="178">
        <f t="shared" si="1"/>
        <v>175628</v>
      </c>
      <c r="X23" s="178">
        <f t="shared" si="1"/>
        <v>175628</v>
      </c>
      <c r="Y23" s="178">
        <f t="shared" si="1"/>
        <v>175628</v>
      </c>
      <c r="Z23" s="178">
        <f t="shared" si="1"/>
        <v>175628</v>
      </c>
      <c r="AA23" s="178">
        <f t="shared" si="1"/>
        <v>175628</v>
      </c>
      <c r="AB23" s="178">
        <f t="shared" si="1"/>
        <v>175628</v>
      </c>
      <c r="AC23" s="178">
        <f t="shared" si="1"/>
        <v>175628</v>
      </c>
      <c r="AD23" s="178">
        <f t="shared" si="1"/>
        <v>175628</v>
      </c>
    </row>
    <row r="24" spans="4:30" ht="18" customHeight="1">
      <c r="D24" s="225"/>
      <c r="E24" s="175" t="s">
        <v>113</v>
      </c>
      <c r="F24" s="144">
        <f aca="true" t="shared" si="2" ref="F24:AD24">IF(F19-F20-F21-F22-F23&lt;0,0,F19-F20-F21-F22-F23)</f>
        <v>0</v>
      </c>
      <c r="G24" s="144">
        <f t="shared" si="2"/>
        <v>0</v>
      </c>
      <c r="H24" s="144">
        <f t="shared" si="2"/>
        <v>0</v>
      </c>
      <c r="I24" s="144">
        <f t="shared" si="2"/>
        <v>0</v>
      </c>
      <c r="J24" s="144">
        <f t="shared" si="2"/>
        <v>514218</v>
      </c>
      <c r="K24" s="144">
        <f t="shared" si="2"/>
        <v>416820</v>
      </c>
      <c r="L24" s="144">
        <f t="shared" si="2"/>
        <v>416820</v>
      </c>
      <c r="M24" s="144">
        <f t="shared" si="2"/>
        <v>416820</v>
      </c>
      <c r="N24" s="144">
        <f t="shared" si="2"/>
        <v>416820</v>
      </c>
      <c r="O24" s="144">
        <f t="shared" si="2"/>
        <v>416820</v>
      </c>
      <c r="P24" s="144">
        <f t="shared" si="2"/>
        <v>416820</v>
      </c>
      <c r="Q24" s="144">
        <f t="shared" si="2"/>
        <v>416820</v>
      </c>
      <c r="R24" s="144">
        <f t="shared" si="2"/>
        <v>416820</v>
      </c>
      <c r="S24" s="144">
        <f t="shared" si="2"/>
        <v>416820</v>
      </c>
      <c r="T24" s="144">
        <f t="shared" si="2"/>
        <v>444372</v>
      </c>
      <c r="U24" s="144">
        <f t="shared" si="2"/>
        <v>444372</v>
      </c>
      <c r="V24" s="144">
        <f t="shared" si="2"/>
        <v>444372</v>
      </c>
      <c r="W24" s="144">
        <f t="shared" si="2"/>
        <v>444372</v>
      </c>
      <c r="X24" s="144">
        <f t="shared" si="2"/>
        <v>444372</v>
      </c>
      <c r="Y24" s="144">
        <f t="shared" si="2"/>
        <v>444372</v>
      </c>
      <c r="Z24" s="144">
        <f t="shared" si="2"/>
        <v>444372</v>
      </c>
      <c r="AA24" s="144">
        <f t="shared" si="2"/>
        <v>444372</v>
      </c>
      <c r="AB24" s="144">
        <f t="shared" si="2"/>
        <v>444372</v>
      </c>
      <c r="AC24" s="144">
        <f t="shared" si="2"/>
        <v>444372</v>
      </c>
      <c r="AD24" s="144">
        <f t="shared" si="2"/>
        <v>444372</v>
      </c>
    </row>
    <row r="25" spans="4:30" ht="18" customHeight="1">
      <c r="D25" s="225"/>
      <c r="E25" s="174" t="s">
        <v>112</v>
      </c>
      <c r="F25" s="173">
        <f aca="true" t="shared" si="3" ref="F25:AD25">IF(F24&lt;=1950000,F24*0.05,IF(F24&lt;=3300000,F24*0.1-97500,IF(F24&lt;=6950000,F24*0.2-427500,"課税所得695万超")))</f>
        <v>0</v>
      </c>
      <c r="G25" s="173">
        <f t="shared" si="3"/>
        <v>0</v>
      </c>
      <c r="H25" s="173">
        <f t="shared" si="3"/>
        <v>0</v>
      </c>
      <c r="I25" s="173">
        <f t="shared" si="3"/>
        <v>0</v>
      </c>
      <c r="J25" s="173">
        <f t="shared" si="3"/>
        <v>25710.9</v>
      </c>
      <c r="K25" s="173">
        <f t="shared" si="3"/>
        <v>20841</v>
      </c>
      <c r="L25" s="173">
        <f t="shared" si="3"/>
        <v>20841</v>
      </c>
      <c r="M25" s="173">
        <f t="shared" si="3"/>
        <v>20841</v>
      </c>
      <c r="N25" s="173">
        <f t="shared" si="3"/>
        <v>20841</v>
      </c>
      <c r="O25" s="173">
        <f t="shared" si="3"/>
        <v>20841</v>
      </c>
      <c r="P25" s="173">
        <f t="shared" si="3"/>
        <v>20841</v>
      </c>
      <c r="Q25" s="173">
        <f t="shared" si="3"/>
        <v>20841</v>
      </c>
      <c r="R25" s="173">
        <f t="shared" si="3"/>
        <v>20841</v>
      </c>
      <c r="S25" s="173">
        <f t="shared" si="3"/>
        <v>20841</v>
      </c>
      <c r="T25" s="173">
        <f t="shared" si="3"/>
        <v>22218.600000000002</v>
      </c>
      <c r="U25" s="173">
        <f t="shared" si="3"/>
        <v>22218.600000000002</v>
      </c>
      <c r="V25" s="173">
        <f t="shared" si="3"/>
        <v>22218.600000000002</v>
      </c>
      <c r="W25" s="173">
        <f t="shared" si="3"/>
        <v>22218.600000000002</v>
      </c>
      <c r="X25" s="173">
        <f t="shared" si="3"/>
        <v>22218.600000000002</v>
      </c>
      <c r="Y25" s="173">
        <f t="shared" si="3"/>
        <v>22218.600000000002</v>
      </c>
      <c r="Z25" s="173">
        <f t="shared" si="3"/>
        <v>22218.600000000002</v>
      </c>
      <c r="AA25" s="173">
        <f t="shared" si="3"/>
        <v>22218.600000000002</v>
      </c>
      <c r="AB25" s="173">
        <f t="shared" si="3"/>
        <v>22218.600000000002</v>
      </c>
      <c r="AC25" s="173">
        <f t="shared" si="3"/>
        <v>22218.600000000002</v>
      </c>
      <c r="AD25" s="173">
        <f t="shared" si="3"/>
        <v>22218.600000000002</v>
      </c>
    </row>
    <row r="26" spans="4:30" ht="27">
      <c r="D26" s="225" t="s">
        <v>1</v>
      </c>
      <c r="E26" s="177" t="s">
        <v>117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</row>
    <row r="27" spans="4:30" ht="18" customHeight="1">
      <c r="D27" s="225"/>
      <c r="E27" s="175" t="s">
        <v>85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</row>
    <row r="28" spans="4:30" ht="18" customHeight="1">
      <c r="D28" s="225"/>
      <c r="E28" s="175" t="s">
        <v>116</v>
      </c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</row>
    <row r="29" spans="4:30" ht="18" customHeight="1">
      <c r="D29" s="225"/>
      <c r="E29" s="175" t="s">
        <v>115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</row>
    <row r="30" spans="4:30" ht="18" customHeight="1">
      <c r="D30" s="225"/>
      <c r="E30" s="175" t="s">
        <v>114</v>
      </c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</row>
    <row r="31" spans="4:30" ht="18" customHeight="1">
      <c r="D31" s="225"/>
      <c r="E31" s="175" t="s">
        <v>113</v>
      </c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</row>
    <row r="32" spans="4:30" ht="18" customHeight="1">
      <c r="D32" s="225"/>
      <c r="E32" s="174" t="s">
        <v>112</v>
      </c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ht="18" customHeight="1"/>
    <row r="34" spans="4:6" ht="18" customHeight="1">
      <c r="D34" s="149" t="s">
        <v>111</v>
      </c>
      <c r="F34" t="s">
        <v>135</v>
      </c>
    </row>
    <row r="35" spans="4:30" ht="30" customHeight="1">
      <c r="D35" s="237" t="s">
        <v>0</v>
      </c>
      <c r="E35" s="147" t="s">
        <v>86</v>
      </c>
      <c r="F35" s="148">
        <f aca="true" t="shared" si="4" ref="F35:AD35">F66</f>
        <v>6000000</v>
      </c>
      <c r="G35" s="148">
        <f t="shared" si="4"/>
        <v>850000</v>
      </c>
      <c r="H35" s="148">
        <f t="shared" si="4"/>
        <v>0</v>
      </c>
      <c r="I35" s="148">
        <f t="shared" si="4"/>
        <v>0</v>
      </c>
      <c r="J35" s="148">
        <f t="shared" si="4"/>
        <v>0</v>
      </c>
      <c r="K35" s="148">
        <f t="shared" si="4"/>
        <v>1000000</v>
      </c>
      <c r="L35" s="148">
        <f t="shared" si="4"/>
        <v>1000000</v>
      </c>
      <c r="M35" s="148">
        <f t="shared" si="4"/>
        <v>1000000</v>
      </c>
      <c r="N35" s="148">
        <f t="shared" si="4"/>
        <v>1000000</v>
      </c>
      <c r="O35" s="148">
        <f t="shared" si="4"/>
        <v>1000000</v>
      </c>
      <c r="P35" s="148">
        <f t="shared" si="4"/>
        <v>1000000</v>
      </c>
      <c r="Q35" s="148">
        <f t="shared" si="4"/>
        <v>1000000</v>
      </c>
      <c r="R35" s="148">
        <f t="shared" si="4"/>
        <v>1000000</v>
      </c>
      <c r="S35" s="148">
        <f t="shared" si="4"/>
        <v>1000000</v>
      </c>
      <c r="T35" s="148">
        <f t="shared" si="4"/>
        <v>1000000</v>
      </c>
      <c r="U35" s="148">
        <f t="shared" si="4"/>
        <v>1000000</v>
      </c>
      <c r="V35" s="148">
        <f t="shared" si="4"/>
        <v>1000000</v>
      </c>
      <c r="W35" s="148">
        <f t="shared" si="4"/>
        <v>1000000</v>
      </c>
      <c r="X35" s="148">
        <f t="shared" si="4"/>
        <v>1000000</v>
      </c>
      <c r="Y35" s="148">
        <f t="shared" si="4"/>
        <v>1000000</v>
      </c>
      <c r="Z35" s="148">
        <f t="shared" si="4"/>
        <v>1000000</v>
      </c>
      <c r="AA35" s="148">
        <f t="shared" si="4"/>
        <v>1000000</v>
      </c>
      <c r="AB35" s="148">
        <f t="shared" si="4"/>
        <v>1000000</v>
      </c>
      <c r="AC35" s="148">
        <f t="shared" si="4"/>
        <v>1000000</v>
      </c>
      <c r="AD35" s="148">
        <f t="shared" si="4"/>
        <v>1000000</v>
      </c>
    </row>
    <row r="36" spans="4:30" ht="18" customHeight="1">
      <c r="D36" s="238"/>
      <c r="E36" s="9" t="s">
        <v>107</v>
      </c>
      <c r="F36" s="176">
        <v>330000</v>
      </c>
      <c r="G36" s="176">
        <v>330000</v>
      </c>
      <c r="H36" s="176">
        <v>330000</v>
      </c>
      <c r="I36" s="176">
        <v>330000</v>
      </c>
      <c r="J36" s="176">
        <v>330000</v>
      </c>
      <c r="K36" s="176">
        <v>330000</v>
      </c>
      <c r="L36" s="176">
        <v>330000</v>
      </c>
      <c r="M36" s="176">
        <v>330000</v>
      </c>
      <c r="N36" s="176">
        <v>330000</v>
      </c>
      <c r="O36" s="176">
        <v>330000</v>
      </c>
      <c r="P36" s="176">
        <v>330000</v>
      </c>
      <c r="Q36" s="176">
        <v>330000</v>
      </c>
      <c r="R36" s="176">
        <v>330000</v>
      </c>
      <c r="S36" s="176">
        <v>330000</v>
      </c>
      <c r="T36" s="176">
        <v>330000</v>
      </c>
      <c r="U36" s="176">
        <v>330000</v>
      </c>
      <c r="V36" s="176">
        <v>330000</v>
      </c>
      <c r="W36" s="176">
        <v>330000</v>
      </c>
      <c r="X36" s="176">
        <v>330000</v>
      </c>
      <c r="Y36" s="176">
        <v>330000</v>
      </c>
      <c r="Z36" s="176">
        <v>330000</v>
      </c>
      <c r="AA36" s="176">
        <v>330000</v>
      </c>
      <c r="AB36" s="176">
        <v>330000</v>
      </c>
      <c r="AC36" s="176">
        <v>330000</v>
      </c>
      <c r="AD36" s="176">
        <v>330000</v>
      </c>
    </row>
    <row r="37" spans="4:31" ht="18" customHeight="1">
      <c r="D37" s="238"/>
      <c r="E37" s="9" t="s">
        <v>106</v>
      </c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99"/>
    </row>
    <row r="38" spans="4:30" ht="18" customHeight="1">
      <c r="D38" s="238"/>
      <c r="E38" s="9" t="s">
        <v>105</v>
      </c>
      <c r="F38" s="176">
        <v>56000</v>
      </c>
      <c r="G38" s="176">
        <v>56000</v>
      </c>
      <c r="H38" s="176">
        <v>56000</v>
      </c>
      <c r="I38" s="176">
        <v>56000</v>
      </c>
      <c r="J38" s="176">
        <v>56000</v>
      </c>
      <c r="K38" s="176">
        <v>56000</v>
      </c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</row>
    <row r="39" spans="4:30" ht="18" customHeight="1">
      <c r="D39" s="238"/>
      <c r="E39" s="9" t="s">
        <v>104</v>
      </c>
      <c r="F39" s="144">
        <f>'片働き'!F39</f>
        <v>1050912</v>
      </c>
      <c r="G39" s="144">
        <f aca="true" t="shared" si="5" ref="G39:AD39">F80</f>
        <v>480684</v>
      </c>
      <c r="H39" s="144">
        <f t="shared" si="5"/>
        <v>481077</v>
      </c>
      <c r="I39" s="144">
        <f t="shared" si="5"/>
        <v>20124</v>
      </c>
      <c r="J39" s="144">
        <f t="shared" si="5"/>
        <v>20124</v>
      </c>
      <c r="K39" s="144">
        <f t="shared" si="5"/>
        <v>35782</v>
      </c>
      <c r="L39" s="144">
        <f t="shared" si="5"/>
        <v>203180</v>
      </c>
      <c r="M39" s="144">
        <f t="shared" si="5"/>
        <v>203180</v>
      </c>
      <c r="N39" s="144">
        <f t="shared" si="5"/>
        <v>203180</v>
      </c>
      <c r="O39" s="144">
        <f t="shared" si="5"/>
        <v>203180</v>
      </c>
      <c r="P39" s="144">
        <f t="shared" si="5"/>
        <v>203180</v>
      </c>
      <c r="Q39" s="144">
        <f t="shared" si="5"/>
        <v>203180</v>
      </c>
      <c r="R39" s="144">
        <f t="shared" si="5"/>
        <v>203180</v>
      </c>
      <c r="S39" s="144">
        <f t="shared" si="5"/>
        <v>203180</v>
      </c>
      <c r="T39" s="144">
        <f t="shared" si="5"/>
        <v>203180</v>
      </c>
      <c r="U39" s="144">
        <f t="shared" si="5"/>
        <v>175628</v>
      </c>
      <c r="V39" s="144">
        <f t="shared" si="5"/>
        <v>175628</v>
      </c>
      <c r="W39" s="144">
        <f t="shared" si="5"/>
        <v>175628</v>
      </c>
      <c r="X39" s="144">
        <f t="shared" si="5"/>
        <v>175628</v>
      </c>
      <c r="Y39" s="144">
        <f t="shared" si="5"/>
        <v>175628</v>
      </c>
      <c r="Z39" s="144">
        <f t="shared" si="5"/>
        <v>175628</v>
      </c>
      <c r="AA39" s="144">
        <f t="shared" si="5"/>
        <v>175628</v>
      </c>
      <c r="AB39" s="144">
        <f t="shared" si="5"/>
        <v>175628</v>
      </c>
      <c r="AC39" s="144">
        <f t="shared" si="5"/>
        <v>175628</v>
      </c>
      <c r="AD39" s="144">
        <f t="shared" si="5"/>
        <v>175628</v>
      </c>
    </row>
    <row r="40" spans="4:30" ht="18" customHeight="1">
      <c r="D40" s="238"/>
      <c r="E40" s="9" t="s">
        <v>103</v>
      </c>
      <c r="F40" s="144">
        <f aca="true" t="shared" si="6" ref="F40:AD40">IF(F35-F36-F37-F38-F39&lt;0,0,F35-F36-F37-F38-F39)</f>
        <v>4563088</v>
      </c>
      <c r="G40" s="144">
        <f t="shared" si="6"/>
        <v>0</v>
      </c>
      <c r="H40" s="144">
        <f t="shared" si="6"/>
        <v>0</v>
      </c>
      <c r="I40" s="144">
        <f t="shared" si="6"/>
        <v>0</v>
      </c>
      <c r="J40" s="144">
        <f t="shared" si="6"/>
        <v>0</v>
      </c>
      <c r="K40" s="144">
        <f t="shared" si="6"/>
        <v>578218</v>
      </c>
      <c r="L40" s="144">
        <f t="shared" si="6"/>
        <v>466820</v>
      </c>
      <c r="M40" s="144">
        <f t="shared" si="6"/>
        <v>466820</v>
      </c>
      <c r="N40" s="144">
        <f t="shared" si="6"/>
        <v>466820</v>
      </c>
      <c r="O40" s="144">
        <f t="shared" si="6"/>
        <v>466820</v>
      </c>
      <c r="P40" s="144">
        <f t="shared" si="6"/>
        <v>466820</v>
      </c>
      <c r="Q40" s="144">
        <f t="shared" si="6"/>
        <v>466820</v>
      </c>
      <c r="R40" s="144">
        <f t="shared" si="6"/>
        <v>466820</v>
      </c>
      <c r="S40" s="144">
        <f t="shared" si="6"/>
        <v>466820</v>
      </c>
      <c r="T40" s="144">
        <f t="shared" si="6"/>
        <v>466820</v>
      </c>
      <c r="U40" s="144">
        <f t="shared" si="6"/>
        <v>494372</v>
      </c>
      <c r="V40" s="144">
        <f t="shared" si="6"/>
        <v>494372</v>
      </c>
      <c r="W40" s="144">
        <f t="shared" si="6"/>
        <v>494372</v>
      </c>
      <c r="X40" s="144">
        <f t="shared" si="6"/>
        <v>494372</v>
      </c>
      <c r="Y40" s="144">
        <f t="shared" si="6"/>
        <v>494372</v>
      </c>
      <c r="Z40" s="144">
        <f t="shared" si="6"/>
        <v>494372</v>
      </c>
      <c r="AA40" s="144">
        <f t="shared" si="6"/>
        <v>494372</v>
      </c>
      <c r="AB40" s="144">
        <f t="shared" si="6"/>
        <v>494372</v>
      </c>
      <c r="AC40" s="144">
        <f t="shared" si="6"/>
        <v>494372</v>
      </c>
      <c r="AD40" s="144">
        <f t="shared" si="6"/>
        <v>494372</v>
      </c>
    </row>
    <row r="41" spans="4:30" ht="18" customHeight="1">
      <c r="D41" s="238"/>
      <c r="E41" s="9" t="s">
        <v>102</v>
      </c>
      <c r="F41" s="176">
        <f aca="true" t="shared" si="7" ref="F41:AD41">IF(F35&lt;315000,0,F40*0.1)</f>
        <v>456308.80000000005</v>
      </c>
      <c r="G41" s="176">
        <f t="shared" si="7"/>
        <v>0</v>
      </c>
      <c r="H41" s="176">
        <f t="shared" si="7"/>
        <v>0</v>
      </c>
      <c r="I41" s="176">
        <f t="shared" si="7"/>
        <v>0</v>
      </c>
      <c r="J41" s="176">
        <f t="shared" si="7"/>
        <v>0</v>
      </c>
      <c r="K41" s="176">
        <f t="shared" si="7"/>
        <v>57821.8</v>
      </c>
      <c r="L41" s="176">
        <f t="shared" si="7"/>
        <v>46682</v>
      </c>
      <c r="M41" s="176">
        <f t="shared" si="7"/>
        <v>46682</v>
      </c>
      <c r="N41" s="176">
        <f t="shared" si="7"/>
        <v>46682</v>
      </c>
      <c r="O41" s="176">
        <f t="shared" si="7"/>
        <v>46682</v>
      </c>
      <c r="P41" s="176">
        <f t="shared" si="7"/>
        <v>46682</v>
      </c>
      <c r="Q41" s="176">
        <f t="shared" si="7"/>
        <v>46682</v>
      </c>
      <c r="R41" s="176">
        <f t="shared" si="7"/>
        <v>46682</v>
      </c>
      <c r="S41" s="176">
        <f t="shared" si="7"/>
        <v>46682</v>
      </c>
      <c r="T41" s="176">
        <f t="shared" si="7"/>
        <v>46682</v>
      </c>
      <c r="U41" s="176">
        <f t="shared" si="7"/>
        <v>49437.200000000004</v>
      </c>
      <c r="V41" s="176">
        <f t="shared" si="7"/>
        <v>49437.200000000004</v>
      </c>
      <c r="W41" s="176">
        <f t="shared" si="7"/>
        <v>49437.200000000004</v>
      </c>
      <c r="X41" s="176">
        <f t="shared" si="7"/>
        <v>49437.200000000004</v>
      </c>
      <c r="Y41" s="176">
        <f t="shared" si="7"/>
        <v>49437.200000000004</v>
      </c>
      <c r="Z41" s="176">
        <f t="shared" si="7"/>
        <v>49437.200000000004</v>
      </c>
      <c r="AA41" s="176">
        <f t="shared" si="7"/>
        <v>49437.200000000004</v>
      </c>
      <c r="AB41" s="176">
        <f t="shared" si="7"/>
        <v>49437.200000000004</v>
      </c>
      <c r="AC41" s="176">
        <f t="shared" si="7"/>
        <v>49437.200000000004</v>
      </c>
      <c r="AD41" s="176">
        <f t="shared" si="7"/>
        <v>49437.200000000004</v>
      </c>
    </row>
    <row r="42" spans="4:30" ht="18" customHeight="1">
      <c r="D42" s="238"/>
      <c r="E42" s="9" t="s">
        <v>109</v>
      </c>
      <c r="F42" s="176">
        <v>2500</v>
      </c>
      <c r="G42" s="176">
        <v>2500</v>
      </c>
      <c r="H42" s="176">
        <v>2500</v>
      </c>
      <c r="I42" s="176">
        <v>2500</v>
      </c>
      <c r="J42" s="176">
        <v>2500</v>
      </c>
      <c r="K42" s="176">
        <v>2500</v>
      </c>
      <c r="L42" s="176">
        <v>2500</v>
      </c>
      <c r="M42" s="176">
        <v>2500</v>
      </c>
      <c r="N42" s="176">
        <v>2500</v>
      </c>
      <c r="O42" s="176">
        <v>2500</v>
      </c>
      <c r="P42" s="176">
        <v>2500</v>
      </c>
      <c r="Q42" s="176">
        <v>2500</v>
      </c>
      <c r="R42" s="176">
        <v>2500</v>
      </c>
      <c r="S42" s="176">
        <v>2500</v>
      </c>
      <c r="T42" s="176">
        <v>2500</v>
      </c>
      <c r="U42" s="176">
        <v>2500</v>
      </c>
      <c r="V42" s="176">
        <v>2500</v>
      </c>
      <c r="W42" s="176">
        <v>2500</v>
      </c>
      <c r="X42" s="176">
        <v>2500</v>
      </c>
      <c r="Y42" s="176">
        <v>2500</v>
      </c>
      <c r="Z42" s="176">
        <v>2500</v>
      </c>
      <c r="AA42" s="176">
        <v>2500</v>
      </c>
      <c r="AB42" s="176">
        <v>2500</v>
      </c>
      <c r="AC42" s="176">
        <v>2500</v>
      </c>
      <c r="AD42" s="176">
        <v>2500</v>
      </c>
    </row>
    <row r="43" spans="4:30" ht="18" customHeight="1">
      <c r="D43" s="238"/>
      <c r="E43" s="9" t="s">
        <v>108</v>
      </c>
      <c r="F43" s="176">
        <f aca="true" t="shared" si="8" ref="F43:AD43">IF(F41-F42&lt;0,0,F41-F42)</f>
        <v>453808.80000000005</v>
      </c>
      <c r="G43" s="176">
        <f t="shared" si="8"/>
        <v>0</v>
      </c>
      <c r="H43" s="176">
        <f t="shared" si="8"/>
        <v>0</v>
      </c>
      <c r="I43" s="176">
        <f t="shared" si="8"/>
        <v>0</v>
      </c>
      <c r="J43" s="176">
        <f t="shared" si="8"/>
        <v>0</v>
      </c>
      <c r="K43" s="176">
        <f t="shared" si="8"/>
        <v>55321.8</v>
      </c>
      <c r="L43" s="176">
        <f t="shared" si="8"/>
        <v>44182</v>
      </c>
      <c r="M43" s="176">
        <f t="shared" si="8"/>
        <v>44182</v>
      </c>
      <c r="N43" s="176">
        <f t="shared" si="8"/>
        <v>44182</v>
      </c>
      <c r="O43" s="176">
        <f t="shared" si="8"/>
        <v>44182</v>
      </c>
      <c r="P43" s="176">
        <f t="shared" si="8"/>
        <v>44182</v>
      </c>
      <c r="Q43" s="176">
        <f t="shared" si="8"/>
        <v>44182</v>
      </c>
      <c r="R43" s="176">
        <f t="shared" si="8"/>
        <v>44182</v>
      </c>
      <c r="S43" s="176">
        <f t="shared" si="8"/>
        <v>44182</v>
      </c>
      <c r="T43" s="176">
        <f t="shared" si="8"/>
        <v>44182</v>
      </c>
      <c r="U43" s="176">
        <f t="shared" si="8"/>
        <v>46937.200000000004</v>
      </c>
      <c r="V43" s="176">
        <f t="shared" si="8"/>
        <v>46937.200000000004</v>
      </c>
      <c r="W43" s="176">
        <f t="shared" si="8"/>
        <v>46937.200000000004</v>
      </c>
      <c r="X43" s="176">
        <f t="shared" si="8"/>
        <v>46937.200000000004</v>
      </c>
      <c r="Y43" s="176">
        <f t="shared" si="8"/>
        <v>46937.200000000004</v>
      </c>
      <c r="Z43" s="176">
        <f t="shared" si="8"/>
        <v>46937.200000000004</v>
      </c>
      <c r="AA43" s="176">
        <f t="shared" si="8"/>
        <v>46937.200000000004</v>
      </c>
      <c r="AB43" s="176">
        <f t="shared" si="8"/>
        <v>46937.200000000004</v>
      </c>
      <c r="AC43" s="176">
        <f t="shared" si="8"/>
        <v>46937.200000000004</v>
      </c>
      <c r="AD43" s="176">
        <f t="shared" si="8"/>
        <v>46937.200000000004</v>
      </c>
    </row>
    <row r="44" spans="4:30" ht="18" customHeight="1">
      <c r="D44" s="238"/>
      <c r="E44" s="9" t="s">
        <v>101</v>
      </c>
      <c r="F44" s="176">
        <v>5500</v>
      </c>
      <c r="G44" s="176">
        <f>IF(G35&lt;819000,0,5500)</f>
        <v>5500</v>
      </c>
      <c r="H44" s="176">
        <f aca="true" t="shared" si="9" ref="H44:AD44">IF(H35&lt;819000,0,5500)</f>
        <v>0</v>
      </c>
      <c r="I44" s="176">
        <f t="shared" si="9"/>
        <v>0</v>
      </c>
      <c r="J44" s="176">
        <f t="shared" si="9"/>
        <v>0</v>
      </c>
      <c r="K44" s="176">
        <f t="shared" si="9"/>
        <v>5500</v>
      </c>
      <c r="L44" s="176">
        <f t="shared" si="9"/>
        <v>5500</v>
      </c>
      <c r="M44" s="176">
        <f t="shared" si="9"/>
        <v>5500</v>
      </c>
      <c r="N44" s="176">
        <f t="shared" si="9"/>
        <v>5500</v>
      </c>
      <c r="O44" s="176">
        <f t="shared" si="9"/>
        <v>5500</v>
      </c>
      <c r="P44" s="176">
        <f t="shared" si="9"/>
        <v>5500</v>
      </c>
      <c r="Q44" s="176">
        <f t="shared" si="9"/>
        <v>5500</v>
      </c>
      <c r="R44" s="176">
        <f t="shared" si="9"/>
        <v>5500</v>
      </c>
      <c r="S44" s="176">
        <f t="shared" si="9"/>
        <v>5500</v>
      </c>
      <c r="T44" s="176">
        <f t="shared" si="9"/>
        <v>5500</v>
      </c>
      <c r="U44" s="176">
        <f t="shared" si="9"/>
        <v>5500</v>
      </c>
      <c r="V44" s="176">
        <f t="shared" si="9"/>
        <v>5500</v>
      </c>
      <c r="W44" s="176">
        <f t="shared" si="9"/>
        <v>5500</v>
      </c>
      <c r="X44" s="176">
        <f t="shared" si="9"/>
        <v>5500</v>
      </c>
      <c r="Y44" s="176">
        <f t="shared" si="9"/>
        <v>5500</v>
      </c>
      <c r="Z44" s="176">
        <f t="shared" si="9"/>
        <v>5500</v>
      </c>
      <c r="AA44" s="176">
        <f t="shared" si="9"/>
        <v>5500</v>
      </c>
      <c r="AB44" s="176">
        <f t="shared" si="9"/>
        <v>5500</v>
      </c>
      <c r="AC44" s="176">
        <f t="shared" si="9"/>
        <v>5500</v>
      </c>
      <c r="AD44" s="176">
        <f t="shared" si="9"/>
        <v>5500</v>
      </c>
    </row>
    <row r="45" spans="4:30" ht="18" customHeight="1">
      <c r="D45" s="224"/>
      <c r="E45" s="114" t="s">
        <v>100</v>
      </c>
      <c r="F45" s="173">
        <f aca="true" t="shared" si="10" ref="F45:AD45">F43+F44</f>
        <v>459308.80000000005</v>
      </c>
      <c r="G45" s="173">
        <f t="shared" si="10"/>
        <v>5500</v>
      </c>
      <c r="H45" s="173">
        <f t="shared" si="10"/>
        <v>0</v>
      </c>
      <c r="I45" s="173">
        <f t="shared" si="10"/>
        <v>0</v>
      </c>
      <c r="J45" s="173">
        <f t="shared" si="10"/>
        <v>0</v>
      </c>
      <c r="K45" s="173">
        <f t="shared" si="10"/>
        <v>60821.8</v>
      </c>
      <c r="L45" s="173">
        <f t="shared" si="10"/>
        <v>49682</v>
      </c>
      <c r="M45" s="173">
        <f t="shared" si="10"/>
        <v>49682</v>
      </c>
      <c r="N45" s="173">
        <f t="shared" si="10"/>
        <v>49682</v>
      </c>
      <c r="O45" s="173">
        <f t="shared" si="10"/>
        <v>49682</v>
      </c>
      <c r="P45" s="173">
        <f t="shared" si="10"/>
        <v>49682</v>
      </c>
      <c r="Q45" s="173">
        <f t="shared" si="10"/>
        <v>49682</v>
      </c>
      <c r="R45" s="173">
        <f t="shared" si="10"/>
        <v>49682</v>
      </c>
      <c r="S45" s="173">
        <f t="shared" si="10"/>
        <v>49682</v>
      </c>
      <c r="T45" s="173">
        <f t="shared" si="10"/>
        <v>49682</v>
      </c>
      <c r="U45" s="173">
        <f t="shared" si="10"/>
        <v>52437.200000000004</v>
      </c>
      <c r="V45" s="173">
        <f t="shared" si="10"/>
        <v>52437.200000000004</v>
      </c>
      <c r="W45" s="173">
        <f t="shared" si="10"/>
        <v>52437.200000000004</v>
      </c>
      <c r="X45" s="173">
        <f t="shared" si="10"/>
        <v>52437.200000000004</v>
      </c>
      <c r="Y45" s="173">
        <f t="shared" si="10"/>
        <v>52437.200000000004</v>
      </c>
      <c r="Z45" s="173">
        <f t="shared" si="10"/>
        <v>52437.200000000004</v>
      </c>
      <c r="AA45" s="173">
        <f t="shared" si="10"/>
        <v>52437.200000000004</v>
      </c>
      <c r="AB45" s="173">
        <f t="shared" si="10"/>
        <v>52437.200000000004</v>
      </c>
      <c r="AC45" s="173">
        <f t="shared" si="10"/>
        <v>52437.200000000004</v>
      </c>
      <c r="AD45" s="173">
        <f t="shared" si="10"/>
        <v>52437.200000000004</v>
      </c>
    </row>
    <row r="46" spans="4:30" ht="30" customHeight="1">
      <c r="D46" s="237" t="s">
        <v>1</v>
      </c>
      <c r="E46" s="177" t="s">
        <v>86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</row>
    <row r="47" spans="4:30" ht="18" customHeight="1">
      <c r="D47" s="238"/>
      <c r="E47" s="175" t="s">
        <v>107</v>
      </c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</row>
    <row r="48" spans="4:30" ht="18" customHeight="1">
      <c r="D48" s="238"/>
      <c r="E48" s="175" t="s">
        <v>106</v>
      </c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</row>
    <row r="49" spans="4:30" ht="18" customHeight="1">
      <c r="D49" s="238"/>
      <c r="E49" s="175" t="s">
        <v>105</v>
      </c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</row>
    <row r="50" spans="4:30" ht="18" customHeight="1">
      <c r="D50" s="238"/>
      <c r="E50" s="175" t="s">
        <v>104</v>
      </c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</row>
    <row r="51" spans="4:30" ht="18" customHeight="1">
      <c r="D51" s="238"/>
      <c r="E51" s="175" t="s">
        <v>103</v>
      </c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</row>
    <row r="52" spans="4:30" ht="18" customHeight="1">
      <c r="D52" s="238"/>
      <c r="E52" s="175" t="s">
        <v>102</v>
      </c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</row>
    <row r="53" spans="4:30" ht="18" customHeight="1">
      <c r="D53" s="238"/>
      <c r="E53" s="175" t="s">
        <v>101</v>
      </c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</row>
    <row r="54" spans="4:30" ht="18" customHeight="1">
      <c r="D54" s="224"/>
      <c r="E54" s="174" t="s">
        <v>100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11" ref="F56:AD56">$C$56*10000*0.014+$C$57*10000*0.014/6</f>
        <v>61600</v>
      </c>
      <c r="G56" s="150">
        <f t="shared" si="11"/>
        <v>61600</v>
      </c>
      <c r="H56" s="150">
        <f t="shared" si="11"/>
        <v>61600</v>
      </c>
      <c r="I56" s="150">
        <f t="shared" si="11"/>
        <v>61600</v>
      </c>
      <c r="J56" s="150">
        <f t="shared" si="11"/>
        <v>61600</v>
      </c>
      <c r="K56" s="150">
        <f t="shared" si="11"/>
        <v>61600</v>
      </c>
      <c r="L56" s="150">
        <f t="shared" si="11"/>
        <v>61600</v>
      </c>
      <c r="M56" s="150">
        <f t="shared" si="11"/>
        <v>61600</v>
      </c>
      <c r="N56" s="150">
        <f t="shared" si="11"/>
        <v>61600</v>
      </c>
      <c r="O56" s="150">
        <f t="shared" si="11"/>
        <v>61600</v>
      </c>
      <c r="P56" s="150">
        <f t="shared" si="11"/>
        <v>61600</v>
      </c>
      <c r="Q56" s="150">
        <f t="shared" si="11"/>
        <v>61600</v>
      </c>
      <c r="R56" s="150">
        <f t="shared" si="11"/>
        <v>61600</v>
      </c>
      <c r="S56" s="150">
        <f t="shared" si="11"/>
        <v>61600</v>
      </c>
      <c r="T56" s="150">
        <f t="shared" si="11"/>
        <v>61600</v>
      </c>
      <c r="U56" s="150">
        <f t="shared" si="11"/>
        <v>61600</v>
      </c>
      <c r="V56" s="150">
        <f t="shared" si="11"/>
        <v>61600</v>
      </c>
      <c r="W56" s="150">
        <f t="shared" si="11"/>
        <v>61600</v>
      </c>
      <c r="X56" s="150">
        <f t="shared" si="11"/>
        <v>61600</v>
      </c>
      <c r="Y56" s="150">
        <f t="shared" si="11"/>
        <v>61600</v>
      </c>
      <c r="Z56" s="150">
        <f t="shared" si="11"/>
        <v>61600</v>
      </c>
      <c r="AA56" s="150">
        <f t="shared" si="11"/>
        <v>61600</v>
      </c>
      <c r="AB56" s="150">
        <f t="shared" si="11"/>
        <v>61600</v>
      </c>
      <c r="AC56" s="150">
        <f t="shared" si="11"/>
        <v>61600</v>
      </c>
      <c r="AD56" s="150">
        <f t="shared" si="11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12" ref="F57:AD57">$C$56*10000*0.003+$C$57*10000*0.003/3</f>
        <v>19200</v>
      </c>
      <c r="G57" s="150">
        <f t="shared" si="12"/>
        <v>19200</v>
      </c>
      <c r="H57" s="150">
        <f t="shared" si="12"/>
        <v>19200</v>
      </c>
      <c r="I57" s="150">
        <f t="shared" si="12"/>
        <v>19200</v>
      </c>
      <c r="J57" s="150">
        <f t="shared" si="12"/>
        <v>19200</v>
      </c>
      <c r="K57" s="150">
        <f t="shared" si="12"/>
        <v>19200</v>
      </c>
      <c r="L57" s="150">
        <f t="shared" si="12"/>
        <v>19200</v>
      </c>
      <c r="M57" s="150">
        <f t="shared" si="12"/>
        <v>19200</v>
      </c>
      <c r="N57" s="150">
        <f t="shared" si="12"/>
        <v>19200</v>
      </c>
      <c r="O57" s="150">
        <f t="shared" si="12"/>
        <v>19200</v>
      </c>
      <c r="P57" s="150">
        <f t="shared" si="12"/>
        <v>19200</v>
      </c>
      <c r="Q57" s="150">
        <f t="shared" si="12"/>
        <v>19200</v>
      </c>
      <c r="R57" s="150">
        <f t="shared" si="12"/>
        <v>19200</v>
      </c>
      <c r="S57" s="150">
        <f t="shared" si="12"/>
        <v>19200</v>
      </c>
      <c r="T57" s="150">
        <f t="shared" si="12"/>
        <v>19200</v>
      </c>
      <c r="U57" s="150">
        <f t="shared" si="12"/>
        <v>19200</v>
      </c>
      <c r="V57" s="150">
        <f t="shared" si="12"/>
        <v>19200</v>
      </c>
      <c r="W57" s="150">
        <f t="shared" si="12"/>
        <v>19200</v>
      </c>
      <c r="X57" s="150">
        <f t="shared" si="12"/>
        <v>19200</v>
      </c>
      <c r="Y57" s="150">
        <f t="shared" si="12"/>
        <v>19200</v>
      </c>
      <c r="Z57" s="150">
        <f t="shared" si="12"/>
        <v>19200</v>
      </c>
      <c r="AA57" s="150">
        <f t="shared" si="12"/>
        <v>19200</v>
      </c>
      <c r="AB57" s="150">
        <f t="shared" si="12"/>
        <v>19200</v>
      </c>
      <c r="AC57" s="150">
        <f t="shared" si="12"/>
        <v>19200</v>
      </c>
      <c r="AD57" s="150">
        <f t="shared" si="12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f>'片働き'!F60</f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13" ref="F63:AD63">F54+F45+F32+F25+F56+F57+F60</f>
        <v>804445.8</v>
      </c>
      <c r="G63" s="150">
        <f t="shared" si="13"/>
        <v>86300</v>
      </c>
      <c r="H63" s="150">
        <f t="shared" si="13"/>
        <v>80800</v>
      </c>
      <c r="I63" s="150">
        <f t="shared" si="13"/>
        <v>80800</v>
      </c>
      <c r="J63" s="150">
        <f t="shared" si="13"/>
        <v>106510.9</v>
      </c>
      <c r="K63" s="150">
        <f t="shared" si="13"/>
        <v>162462.8</v>
      </c>
      <c r="L63" s="150">
        <f t="shared" si="13"/>
        <v>151323</v>
      </c>
      <c r="M63" s="150">
        <f t="shared" si="13"/>
        <v>151323</v>
      </c>
      <c r="N63" s="150">
        <f t="shared" si="13"/>
        <v>151323</v>
      </c>
      <c r="O63" s="150">
        <f t="shared" si="13"/>
        <v>151323</v>
      </c>
      <c r="P63" s="150">
        <f t="shared" si="13"/>
        <v>151323</v>
      </c>
      <c r="Q63" s="150">
        <f t="shared" si="13"/>
        <v>151323</v>
      </c>
      <c r="R63" s="150">
        <f t="shared" si="13"/>
        <v>151323</v>
      </c>
      <c r="S63" s="150">
        <f t="shared" si="13"/>
        <v>151323</v>
      </c>
      <c r="T63" s="150">
        <f t="shared" si="13"/>
        <v>152700.6</v>
      </c>
      <c r="U63" s="150">
        <f t="shared" si="13"/>
        <v>155455.8</v>
      </c>
      <c r="V63" s="150">
        <f t="shared" si="13"/>
        <v>155455.8</v>
      </c>
      <c r="W63" s="150">
        <f t="shared" si="13"/>
        <v>155455.8</v>
      </c>
      <c r="X63" s="150">
        <f t="shared" si="13"/>
        <v>155455.8</v>
      </c>
      <c r="Y63" s="150">
        <f t="shared" si="13"/>
        <v>155455.8</v>
      </c>
      <c r="Z63" s="150">
        <f t="shared" si="13"/>
        <v>155455.8</v>
      </c>
      <c r="AA63" s="150">
        <f t="shared" si="13"/>
        <v>155455.8</v>
      </c>
      <c r="AB63" s="150">
        <f t="shared" si="13"/>
        <v>155455.8</v>
      </c>
      <c r="AC63" s="150">
        <f t="shared" si="13"/>
        <v>155455.8</v>
      </c>
      <c r="AD63" s="150">
        <f t="shared" si="13"/>
        <v>155455.8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136</v>
      </c>
      <c r="T65" s="139" t="s">
        <v>137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14" ref="G66:AD66">F11</f>
        <v>850000</v>
      </c>
      <c r="H66" s="144">
        <f t="shared" si="14"/>
        <v>0</v>
      </c>
      <c r="I66" s="144">
        <f t="shared" si="14"/>
        <v>0</v>
      </c>
      <c r="J66" s="144">
        <f t="shared" si="14"/>
        <v>0</v>
      </c>
      <c r="K66" s="144">
        <f t="shared" si="14"/>
        <v>1000000</v>
      </c>
      <c r="L66" s="144">
        <f t="shared" si="14"/>
        <v>1000000</v>
      </c>
      <c r="M66" s="144">
        <f t="shared" si="14"/>
        <v>1000000</v>
      </c>
      <c r="N66" s="144">
        <f t="shared" si="14"/>
        <v>1000000</v>
      </c>
      <c r="O66" s="144">
        <f t="shared" si="14"/>
        <v>1000000</v>
      </c>
      <c r="P66" s="144">
        <f t="shared" si="14"/>
        <v>1000000</v>
      </c>
      <c r="Q66" s="144">
        <f t="shared" si="14"/>
        <v>1000000</v>
      </c>
      <c r="R66" s="144">
        <f t="shared" si="14"/>
        <v>1000000</v>
      </c>
      <c r="S66" s="144">
        <f t="shared" si="14"/>
        <v>1000000</v>
      </c>
      <c r="T66" s="144">
        <f t="shared" si="14"/>
        <v>1000000</v>
      </c>
      <c r="U66" s="144">
        <f t="shared" si="14"/>
        <v>1000000</v>
      </c>
      <c r="V66" s="144">
        <f t="shared" si="14"/>
        <v>1000000</v>
      </c>
      <c r="W66" s="144">
        <f t="shared" si="14"/>
        <v>1000000</v>
      </c>
      <c r="X66" s="144">
        <f t="shared" si="14"/>
        <v>1000000</v>
      </c>
      <c r="Y66" s="144">
        <f t="shared" si="14"/>
        <v>1000000</v>
      </c>
      <c r="Z66" s="144">
        <f t="shared" si="14"/>
        <v>1000000</v>
      </c>
      <c r="AA66" s="144">
        <f t="shared" si="14"/>
        <v>1000000</v>
      </c>
      <c r="AB66" s="144">
        <f t="shared" si="14"/>
        <v>1000000</v>
      </c>
      <c r="AC66" s="144">
        <f t="shared" si="14"/>
        <v>1000000</v>
      </c>
      <c r="AD66" s="144">
        <f t="shared" si="14"/>
        <v>1000000</v>
      </c>
    </row>
    <row r="67" spans="4:30" ht="18" customHeight="1">
      <c r="D67" s="238"/>
      <c r="E67" s="9" t="s">
        <v>85</v>
      </c>
      <c r="F67" s="144">
        <f>IF(F66&gt;430000,430000,F66)</f>
        <v>430000</v>
      </c>
      <c r="G67" s="144">
        <f aca="true" t="shared" si="15" ref="G67:AD67">IF(G66&gt;430000,430000,G66)</f>
        <v>430000</v>
      </c>
      <c r="H67" s="144">
        <f t="shared" si="15"/>
        <v>0</v>
      </c>
      <c r="I67" s="144">
        <f t="shared" si="15"/>
        <v>0</v>
      </c>
      <c r="J67" s="144">
        <f t="shared" si="15"/>
        <v>0</v>
      </c>
      <c r="K67" s="144">
        <f t="shared" si="15"/>
        <v>430000</v>
      </c>
      <c r="L67" s="144">
        <f t="shared" si="15"/>
        <v>430000</v>
      </c>
      <c r="M67" s="144">
        <f t="shared" si="15"/>
        <v>430000</v>
      </c>
      <c r="N67" s="144">
        <f t="shared" si="15"/>
        <v>430000</v>
      </c>
      <c r="O67" s="144">
        <f t="shared" si="15"/>
        <v>430000</v>
      </c>
      <c r="P67" s="144">
        <f t="shared" si="15"/>
        <v>430000</v>
      </c>
      <c r="Q67" s="144">
        <f t="shared" si="15"/>
        <v>430000</v>
      </c>
      <c r="R67" s="144">
        <f t="shared" si="15"/>
        <v>430000</v>
      </c>
      <c r="S67" s="144">
        <f t="shared" si="15"/>
        <v>430000</v>
      </c>
      <c r="T67" s="144">
        <f t="shared" si="15"/>
        <v>430000</v>
      </c>
      <c r="U67" s="144">
        <f t="shared" si="15"/>
        <v>430000</v>
      </c>
      <c r="V67" s="144">
        <f t="shared" si="15"/>
        <v>430000</v>
      </c>
      <c r="W67" s="144">
        <f t="shared" si="15"/>
        <v>430000</v>
      </c>
      <c r="X67" s="144">
        <f t="shared" si="15"/>
        <v>430000</v>
      </c>
      <c r="Y67" s="144">
        <f t="shared" si="15"/>
        <v>430000</v>
      </c>
      <c r="Z67" s="144">
        <f t="shared" si="15"/>
        <v>430000</v>
      </c>
      <c r="AA67" s="144">
        <f t="shared" si="15"/>
        <v>430000</v>
      </c>
      <c r="AB67" s="144">
        <f t="shared" si="15"/>
        <v>430000</v>
      </c>
      <c r="AC67" s="144">
        <f t="shared" si="15"/>
        <v>430000</v>
      </c>
      <c r="AD67" s="144">
        <f t="shared" si="15"/>
        <v>430000</v>
      </c>
    </row>
    <row r="68" spans="4:30" ht="18" customHeight="1">
      <c r="D68" s="224"/>
      <c r="E68" s="9" t="s">
        <v>84</v>
      </c>
      <c r="F68" s="144">
        <f aca="true" t="shared" si="16" ref="F68:AD68">F66-F67</f>
        <v>5570000</v>
      </c>
      <c r="G68" s="144">
        <f t="shared" si="16"/>
        <v>420000</v>
      </c>
      <c r="H68" s="144">
        <f t="shared" si="16"/>
        <v>0</v>
      </c>
      <c r="I68" s="144">
        <f t="shared" si="16"/>
        <v>0</v>
      </c>
      <c r="J68" s="144">
        <f t="shared" si="16"/>
        <v>0</v>
      </c>
      <c r="K68" s="144">
        <f t="shared" si="16"/>
        <v>570000</v>
      </c>
      <c r="L68" s="144">
        <f t="shared" si="16"/>
        <v>570000</v>
      </c>
      <c r="M68" s="144">
        <f t="shared" si="16"/>
        <v>570000</v>
      </c>
      <c r="N68" s="144">
        <f t="shared" si="16"/>
        <v>570000</v>
      </c>
      <c r="O68" s="144">
        <f t="shared" si="16"/>
        <v>570000</v>
      </c>
      <c r="P68" s="144">
        <f t="shared" si="16"/>
        <v>570000</v>
      </c>
      <c r="Q68" s="144">
        <f t="shared" si="16"/>
        <v>570000</v>
      </c>
      <c r="R68" s="144">
        <f t="shared" si="16"/>
        <v>570000</v>
      </c>
      <c r="S68" s="144">
        <f t="shared" si="16"/>
        <v>570000</v>
      </c>
      <c r="T68" s="144">
        <f t="shared" si="16"/>
        <v>570000</v>
      </c>
      <c r="U68" s="144">
        <f t="shared" si="16"/>
        <v>570000</v>
      </c>
      <c r="V68" s="144">
        <f t="shared" si="16"/>
        <v>570000</v>
      </c>
      <c r="W68" s="144">
        <f t="shared" si="16"/>
        <v>570000</v>
      </c>
      <c r="X68" s="144">
        <f t="shared" si="16"/>
        <v>570000</v>
      </c>
      <c r="Y68" s="144">
        <f t="shared" si="16"/>
        <v>570000</v>
      </c>
      <c r="Z68" s="144">
        <f t="shared" si="16"/>
        <v>570000</v>
      </c>
      <c r="AA68" s="144">
        <f t="shared" si="16"/>
        <v>570000</v>
      </c>
      <c r="AB68" s="144">
        <f t="shared" si="16"/>
        <v>570000</v>
      </c>
      <c r="AC68" s="144">
        <f t="shared" si="16"/>
        <v>570000</v>
      </c>
      <c r="AD68" s="144">
        <f t="shared" si="16"/>
        <v>570000</v>
      </c>
    </row>
    <row r="69" spans="4:30" ht="30" customHeight="1">
      <c r="D69" s="237" t="s">
        <v>1</v>
      </c>
      <c r="E69" s="147" t="s">
        <v>86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</row>
    <row r="70" spans="4:30" ht="18" customHeight="1">
      <c r="D70" s="238"/>
      <c r="E70" s="9" t="s">
        <v>85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</row>
    <row r="71" spans="4:30" ht="18" customHeight="1">
      <c r="D71" s="224"/>
      <c r="E71" s="9" t="s">
        <v>84</v>
      </c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</row>
    <row r="72" spans="4:30" ht="18" customHeight="1">
      <c r="D72" s="9" t="s">
        <v>75</v>
      </c>
      <c r="E72" s="9" t="s">
        <v>84</v>
      </c>
      <c r="F72" s="144">
        <f aca="true" t="shared" si="17" ref="F72:AD72">F68+F71</f>
        <v>5570000</v>
      </c>
      <c r="G72" s="144">
        <f t="shared" si="17"/>
        <v>420000</v>
      </c>
      <c r="H72" s="144">
        <f t="shared" si="17"/>
        <v>0</v>
      </c>
      <c r="I72" s="144">
        <f t="shared" si="17"/>
        <v>0</v>
      </c>
      <c r="J72" s="144">
        <f t="shared" si="17"/>
        <v>0</v>
      </c>
      <c r="K72" s="144">
        <f t="shared" si="17"/>
        <v>570000</v>
      </c>
      <c r="L72" s="144">
        <f t="shared" si="17"/>
        <v>570000</v>
      </c>
      <c r="M72" s="144">
        <f t="shared" si="17"/>
        <v>570000</v>
      </c>
      <c r="N72" s="144">
        <f t="shared" si="17"/>
        <v>570000</v>
      </c>
      <c r="O72" s="144">
        <f t="shared" si="17"/>
        <v>570000</v>
      </c>
      <c r="P72" s="144">
        <f t="shared" si="17"/>
        <v>570000</v>
      </c>
      <c r="Q72" s="144">
        <f t="shared" si="17"/>
        <v>570000</v>
      </c>
      <c r="R72" s="144">
        <f t="shared" si="17"/>
        <v>570000</v>
      </c>
      <c r="S72" s="144">
        <f t="shared" si="17"/>
        <v>570000</v>
      </c>
      <c r="T72" s="144">
        <f t="shared" si="17"/>
        <v>570000</v>
      </c>
      <c r="U72" s="144">
        <f t="shared" si="17"/>
        <v>570000</v>
      </c>
      <c r="V72" s="144">
        <f t="shared" si="17"/>
        <v>570000</v>
      </c>
      <c r="W72" s="144">
        <f t="shared" si="17"/>
        <v>570000</v>
      </c>
      <c r="X72" s="144">
        <f t="shared" si="17"/>
        <v>570000</v>
      </c>
      <c r="Y72" s="144">
        <f t="shared" si="17"/>
        <v>570000</v>
      </c>
      <c r="Z72" s="144">
        <f t="shared" si="17"/>
        <v>570000</v>
      </c>
      <c r="AA72" s="144">
        <f t="shared" si="17"/>
        <v>570000</v>
      </c>
      <c r="AB72" s="144">
        <f t="shared" si="17"/>
        <v>570000</v>
      </c>
      <c r="AC72" s="144">
        <f t="shared" si="17"/>
        <v>570000</v>
      </c>
      <c r="AD72" s="144">
        <f t="shared" si="17"/>
        <v>570000</v>
      </c>
    </row>
    <row r="73" spans="4:30" ht="30" customHeight="1">
      <c r="D73" s="9"/>
      <c r="E73" s="9"/>
      <c r="F73" s="257" t="s">
        <v>142</v>
      </c>
      <c r="G73" s="257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143</v>
      </c>
      <c r="E74" s="9" t="s">
        <v>81</v>
      </c>
      <c r="F74" s="245">
        <v>480684</v>
      </c>
      <c r="G74" s="245">
        <v>481077</v>
      </c>
      <c r="H74" s="144">
        <v>11232</v>
      </c>
      <c r="I74" s="144">
        <f>H74</f>
        <v>11232</v>
      </c>
      <c r="J74" s="144">
        <f>I74</f>
        <v>11232</v>
      </c>
      <c r="K74" s="144">
        <v>92380</v>
      </c>
      <c r="L74" s="144">
        <f>K74</f>
        <v>92380</v>
      </c>
      <c r="M74" s="144">
        <f aca="true" t="shared" si="18" ref="M74:S74">L74</f>
        <v>92380</v>
      </c>
      <c r="N74" s="144">
        <f t="shared" si="18"/>
        <v>92380</v>
      </c>
      <c r="O74" s="144">
        <f t="shared" si="18"/>
        <v>92380</v>
      </c>
      <c r="P74" s="144">
        <f t="shared" si="18"/>
        <v>92380</v>
      </c>
      <c r="Q74" s="144">
        <f t="shared" si="18"/>
        <v>92380</v>
      </c>
      <c r="R74" s="144">
        <f t="shared" si="18"/>
        <v>92380</v>
      </c>
      <c r="S74" s="144">
        <f t="shared" si="18"/>
        <v>92380</v>
      </c>
      <c r="T74" s="144">
        <v>97388</v>
      </c>
      <c r="U74" s="144">
        <f>T74</f>
        <v>97388</v>
      </c>
      <c r="V74" s="144">
        <f aca="true" t="shared" si="19" ref="V74:AD74">U74</f>
        <v>97388</v>
      </c>
      <c r="W74" s="144">
        <f t="shared" si="19"/>
        <v>97388</v>
      </c>
      <c r="X74" s="144">
        <f t="shared" si="19"/>
        <v>97388</v>
      </c>
      <c r="Y74" s="144">
        <f t="shared" si="19"/>
        <v>97388</v>
      </c>
      <c r="Z74" s="144">
        <f t="shared" si="19"/>
        <v>97388</v>
      </c>
      <c r="AA74" s="144">
        <f t="shared" si="19"/>
        <v>97388</v>
      </c>
      <c r="AB74" s="144">
        <f t="shared" si="19"/>
        <v>97388</v>
      </c>
      <c r="AC74" s="144">
        <f t="shared" si="19"/>
        <v>97388</v>
      </c>
      <c r="AD74" s="144">
        <f t="shared" si="19"/>
        <v>97388</v>
      </c>
    </row>
    <row r="75" spans="4:30" ht="18" customHeight="1">
      <c r="D75" s="238"/>
      <c r="E75" s="9" t="s">
        <v>138</v>
      </c>
      <c r="F75" s="245"/>
      <c r="G75" s="245"/>
      <c r="H75" s="144">
        <v>4140</v>
      </c>
      <c r="I75" s="144">
        <f>H75</f>
        <v>4140</v>
      </c>
      <c r="J75" s="144">
        <f>I75</f>
        <v>4140</v>
      </c>
      <c r="K75" s="144">
        <v>32560</v>
      </c>
      <c r="L75" s="144">
        <f>K75</f>
        <v>32560</v>
      </c>
      <c r="M75" s="144">
        <f aca="true" t="shared" si="20" ref="M75:S75">L75</f>
        <v>32560</v>
      </c>
      <c r="N75" s="144">
        <f t="shared" si="20"/>
        <v>32560</v>
      </c>
      <c r="O75" s="144">
        <f t="shared" si="20"/>
        <v>32560</v>
      </c>
      <c r="P75" s="144">
        <f t="shared" si="20"/>
        <v>32560</v>
      </c>
      <c r="Q75" s="144">
        <f t="shared" si="20"/>
        <v>32560</v>
      </c>
      <c r="R75" s="144">
        <f t="shared" si="20"/>
        <v>32560</v>
      </c>
      <c r="S75" s="144">
        <f t="shared" si="20"/>
        <v>32560</v>
      </c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</row>
    <row r="76" spans="4:30" ht="18" customHeight="1">
      <c r="D76" s="238"/>
      <c r="E76" s="9" t="s">
        <v>79</v>
      </c>
      <c r="F76" s="245"/>
      <c r="G76" s="245"/>
      <c r="H76" s="144">
        <v>4752</v>
      </c>
      <c r="I76" s="144">
        <f>H76</f>
        <v>4752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</row>
    <row r="77" spans="4:30" ht="18" customHeight="1">
      <c r="D77" s="238"/>
      <c r="E77" s="9" t="s">
        <v>78</v>
      </c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20410</v>
      </c>
      <c r="K78" s="144">
        <v>78240</v>
      </c>
      <c r="L78" s="200">
        <f>K78</f>
        <v>78240</v>
      </c>
      <c r="M78" s="200">
        <f aca="true" t="shared" si="21" ref="M78:AD78">L78</f>
        <v>78240</v>
      </c>
      <c r="N78" s="200">
        <f t="shared" si="21"/>
        <v>78240</v>
      </c>
      <c r="O78" s="200">
        <f t="shared" si="21"/>
        <v>78240</v>
      </c>
      <c r="P78" s="200">
        <f t="shared" si="21"/>
        <v>78240</v>
      </c>
      <c r="Q78" s="200">
        <f t="shared" si="21"/>
        <v>78240</v>
      </c>
      <c r="R78" s="200">
        <f t="shared" si="21"/>
        <v>78240</v>
      </c>
      <c r="S78" s="200">
        <f t="shared" si="21"/>
        <v>78240</v>
      </c>
      <c r="T78" s="200">
        <f t="shared" si="21"/>
        <v>78240</v>
      </c>
      <c r="U78" s="200">
        <f t="shared" si="21"/>
        <v>78240</v>
      </c>
      <c r="V78" s="200">
        <f t="shared" si="21"/>
        <v>78240</v>
      </c>
      <c r="W78" s="200">
        <f t="shared" si="21"/>
        <v>78240</v>
      </c>
      <c r="X78" s="200">
        <f t="shared" si="21"/>
        <v>78240</v>
      </c>
      <c r="Y78" s="200">
        <f t="shared" si="21"/>
        <v>78240</v>
      </c>
      <c r="Z78" s="200">
        <f t="shared" si="21"/>
        <v>78240</v>
      </c>
      <c r="AA78" s="200">
        <f t="shared" si="21"/>
        <v>78240</v>
      </c>
      <c r="AB78" s="200">
        <f t="shared" si="21"/>
        <v>78240</v>
      </c>
      <c r="AC78" s="200">
        <f t="shared" si="21"/>
        <v>78240</v>
      </c>
      <c r="AD78" s="200">
        <f t="shared" si="21"/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</row>
    <row r="80" spans="4:30" ht="18" customHeight="1">
      <c r="D80" s="224"/>
      <c r="E80" s="114" t="s">
        <v>75</v>
      </c>
      <c r="F80" s="143">
        <f>F74-F77+F78+F79</f>
        <v>480684</v>
      </c>
      <c r="G80" s="143">
        <f>G74-G77+G78+G79</f>
        <v>481077</v>
      </c>
      <c r="H80" s="143">
        <f aca="true" t="shared" si="22" ref="H80:AD80">H74+H75+H76-H77+H78+H79</f>
        <v>20124</v>
      </c>
      <c r="I80" s="143">
        <f t="shared" si="22"/>
        <v>20124</v>
      </c>
      <c r="J80" s="143">
        <f t="shared" si="22"/>
        <v>35782</v>
      </c>
      <c r="K80" s="143">
        <f t="shared" si="22"/>
        <v>203180</v>
      </c>
      <c r="L80" s="143">
        <f t="shared" si="22"/>
        <v>203180</v>
      </c>
      <c r="M80" s="143">
        <f t="shared" si="22"/>
        <v>203180</v>
      </c>
      <c r="N80" s="143">
        <f t="shared" si="22"/>
        <v>203180</v>
      </c>
      <c r="O80" s="143">
        <f t="shared" si="22"/>
        <v>203180</v>
      </c>
      <c r="P80" s="143">
        <f t="shared" si="22"/>
        <v>203180</v>
      </c>
      <c r="Q80" s="143">
        <f t="shared" si="22"/>
        <v>203180</v>
      </c>
      <c r="R80" s="143">
        <f t="shared" si="22"/>
        <v>203180</v>
      </c>
      <c r="S80" s="143">
        <f t="shared" si="22"/>
        <v>203180</v>
      </c>
      <c r="T80" s="143">
        <f t="shared" si="22"/>
        <v>175628</v>
      </c>
      <c r="U80" s="143">
        <f t="shared" si="22"/>
        <v>175628</v>
      </c>
      <c r="V80" s="143">
        <f t="shared" si="22"/>
        <v>175628</v>
      </c>
      <c r="W80" s="143">
        <f t="shared" si="22"/>
        <v>175628</v>
      </c>
      <c r="X80" s="143">
        <f t="shared" si="22"/>
        <v>175628</v>
      </c>
      <c r="Y80" s="143">
        <f t="shared" si="22"/>
        <v>175628</v>
      </c>
      <c r="Z80" s="143">
        <f t="shared" si="22"/>
        <v>175628</v>
      </c>
      <c r="AA80" s="143">
        <f t="shared" si="22"/>
        <v>175628</v>
      </c>
      <c r="AB80" s="143">
        <f t="shared" si="22"/>
        <v>175628</v>
      </c>
      <c r="AC80" s="143">
        <f t="shared" si="22"/>
        <v>175628</v>
      </c>
      <c r="AD80" s="143">
        <f t="shared" si="22"/>
        <v>175628</v>
      </c>
    </row>
    <row r="81" spans="6:30" ht="13.5"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4" ht="30" customHeight="1"/>
  </sheetData>
  <sheetProtection/>
  <mergeCells count="16"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  <mergeCell ref="D2:E2"/>
    <mergeCell ref="D3:E3"/>
    <mergeCell ref="D4:E4"/>
    <mergeCell ref="D7:D11"/>
    <mergeCell ref="D12:D16"/>
    <mergeCell ref="D19:D25"/>
  </mergeCells>
  <printOptions/>
  <pageMargins left="0.7874015748031497" right="0.5905511811023623" top="0.984251968503937" bottom="0.3937007874015748" header="0.5118110236220472" footer="0.5118110236220472"/>
  <pageSetup fitToWidth="2" horizontalDpi="600" verticalDpi="600" orientation="portrait" paperSize="8" scale="74" r:id="rId1"/>
  <headerFooter alignWithMargins="0">
    <oddHeader>&amp;C&amp;"ＭＳ Ｐゴシック,太字"&amp;16社会保険料・税金試算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AH81"/>
  <sheetViews>
    <sheetView zoomScalePageLayoutView="0" workbookViewId="0" topLeftCell="A58">
      <pane xSplit="5" topLeftCell="F1" activePane="topRight" state="frozen"/>
      <selection pane="topLeft" activeCell="H35" sqref="H35"/>
      <selection pane="topRight" activeCell="K78" sqref="K78"/>
    </sheetView>
  </sheetViews>
  <sheetFormatPr defaultColWidth="9.00390625" defaultRowHeight="13.5"/>
  <cols>
    <col min="1" max="1" width="15.50390625" style="0" hidden="1" customWidth="1"/>
    <col min="2" max="2" width="12.25390625" style="0" hidden="1" customWidth="1"/>
    <col min="3" max="3" width="18.125" style="0" hidden="1" customWidth="1"/>
    <col min="4" max="4" width="25.75390625" style="139" customWidth="1"/>
    <col min="5" max="5" width="19.25390625" style="139" bestFit="1" customWidth="1"/>
    <col min="6" max="6" width="12.375" style="0" bestFit="1" customWidth="1"/>
    <col min="7" max="7" width="11.125" style="0" bestFit="1" customWidth="1"/>
    <col min="8" max="9" width="10.625" style="0" bestFit="1" customWidth="1"/>
    <col min="10" max="12" width="11.25390625" style="0" bestFit="1" customWidth="1"/>
    <col min="13" max="13" width="11.125" style="0" bestFit="1" customWidth="1"/>
    <col min="14" max="30" width="9.875" style="0" bestFit="1" customWidth="1"/>
  </cols>
  <sheetData>
    <row r="2" spans="1:30" ht="18" customHeight="1">
      <c r="A2" s="194" t="s">
        <v>134</v>
      </c>
      <c r="B2" s="196">
        <v>19099</v>
      </c>
      <c r="D2" s="228" t="s">
        <v>18</v>
      </c>
      <c r="E2" s="229"/>
      <c r="F2" s="195">
        <f>'片働き'!F2</f>
        <v>2022</v>
      </c>
      <c r="G2" s="195">
        <f>F2+1</f>
        <v>2023</v>
      </c>
      <c r="H2" s="195">
        <f aca="true" t="shared" si="0" ref="H2:AD2">G2+1</f>
        <v>2024</v>
      </c>
      <c r="I2" s="195">
        <f t="shared" si="0"/>
        <v>2025</v>
      </c>
      <c r="J2" s="195">
        <f t="shared" si="0"/>
        <v>2026</v>
      </c>
      <c r="K2" s="195">
        <f t="shared" si="0"/>
        <v>2027</v>
      </c>
      <c r="L2" s="195">
        <f t="shared" si="0"/>
        <v>2028</v>
      </c>
      <c r="M2" s="195">
        <f t="shared" si="0"/>
        <v>2029</v>
      </c>
      <c r="N2" s="195">
        <f t="shared" si="0"/>
        <v>2030</v>
      </c>
      <c r="O2" s="195">
        <f t="shared" si="0"/>
        <v>2031</v>
      </c>
      <c r="P2" s="195">
        <f t="shared" si="0"/>
        <v>2032</v>
      </c>
      <c r="Q2" s="195">
        <f t="shared" si="0"/>
        <v>2033</v>
      </c>
      <c r="R2" s="195">
        <f t="shared" si="0"/>
        <v>2034</v>
      </c>
      <c r="S2" s="195">
        <f t="shared" si="0"/>
        <v>2035</v>
      </c>
      <c r="T2" s="195">
        <f t="shared" si="0"/>
        <v>2036</v>
      </c>
      <c r="U2" s="195">
        <f t="shared" si="0"/>
        <v>2037</v>
      </c>
      <c r="V2" s="195">
        <f t="shared" si="0"/>
        <v>2038</v>
      </c>
      <c r="W2" s="195">
        <f t="shared" si="0"/>
        <v>2039</v>
      </c>
      <c r="X2" s="195">
        <f t="shared" si="0"/>
        <v>2040</v>
      </c>
      <c r="Y2" s="195">
        <f t="shared" si="0"/>
        <v>2041</v>
      </c>
      <c r="Z2" s="195">
        <f t="shared" si="0"/>
        <v>2042</v>
      </c>
      <c r="AA2" s="195">
        <f t="shared" si="0"/>
        <v>2043</v>
      </c>
      <c r="AB2" s="195">
        <f t="shared" si="0"/>
        <v>2044</v>
      </c>
      <c r="AC2" s="195">
        <f t="shared" si="0"/>
        <v>2045</v>
      </c>
      <c r="AD2" s="195">
        <f t="shared" si="0"/>
        <v>2046</v>
      </c>
    </row>
    <row r="3" spans="1:30" ht="18" customHeight="1">
      <c r="A3" s="194" t="s">
        <v>70</v>
      </c>
      <c r="B3" s="194">
        <v>27485</v>
      </c>
      <c r="D3" s="228" t="s">
        <v>133</v>
      </c>
      <c r="E3" s="229"/>
      <c r="F3" s="146">
        <v>61</v>
      </c>
      <c r="G3" s="146">
        <v>62</v>
      </c>
      <c r="H3" s="146">
        <v>63</v>
      </c>
      <c r="I3" s="146">
        <v>64</v>
      </c>
      <c r="J3" s="146">
        <v>65</v>
      </c>
      <c r="K3" s="146">
        <v>66</v>
      </c>
      <c r="L3" s="146">
        <v>67</v>
      </c>
      <c r="M3" s="146">
        <v>68</v>
      </c>
      <c r="N3" s="146">
        <v>69</v>
      </c>
      <c r="O3" s="146">
        <v>70</v>
      </c>
      <c r="P3" s="146">
        <v>71</v>
      </c>
      <c r="Q3" s="146">
        <v>72</v>
      </c>
      <c r="R3" s="146">
        <v>73</v>
      </c>
      <c r="S3" s="146">
        <v>74</v>
      </c>
      <c r="T3" s="146">
        <v>75</v>
      </c>
      <c r="U3" s="146">
        <v>76</v>
      </c>
      <c r="V3" s="146">
        <v>77</v>
      </c>
      <c r="W3" s="146">
        <v>78</v>
      </c>
      <c r="X3" s="146">
        <v>79</v>
      </c>
      <c r="Y3" s="146">
        <v>80</v>
      </c>
      <c r="Z3" s="146">
        <v>81</v>
      </c>
      <c r="AA3" s="146">
        <v>82</v>
      </c>
      <c r="AB3" s="146">
        <v>83</v>
      </c>
      <c r="AC3" s="146">
        <v>84</v>
      </c>
      <c r="AD3" s="146">
        <v>85</v>
      </c>
    </row>
    <row r="4" spans="1:30" ht="18" customHeight="1">
      <c r="A4" s="139" t="s">
        <v>132</v>
      </c>
      <c r="B4" t="s">
        <v>131</v>
      </c>
      <c r="C4" s="135"/>
      <c r="D4" s="228" t="s">
        <v>130</v>
      </c>
      <c r="E4" s="229"/>
      <c r="F4" s="146">
        <v>61</v>
      </c>
      <c r="G4" s="146">
        <v>62</v>
      </c>
      <c r="H4" s="146">
        <v>63</v>
      </c>
      <c r="I4" s="146">
        <v>64</v>
      </c>
      <c r="J4" s="146">
        <v>65</v>
      </c>
      <c r="K4" s="146">
        <v>66</v>
      </c>
      <c r="L4" s="146">
        <v>67</v>
      </c>
      <c r="M4" s="146">
        <v>68</v>
      </c>
      <c r="N4" s="146">
        <v>69</v>
      </c>
      <c r="O4" s="146">
        <v>70</v>
      </c>
      <c r="P4" s="146">
        <v>71</v>
      </c>
      <c r="Q4" s="146">
        <v>72</v>
      </c>
      <c r="R4" s="146">
        <v>73</v>
      </c>
      <c r="S4" s="146">
        <v>74</v>
      </c>
      <c r="T4" s="146">
        <v>75</v>
      </c>
      <c r="U4" s="146">
        <v>76</v>
      </c>
      <c r="V4" s="146">
        <v>77</v>
      </c>
      <c r="W4" s="146">
        <v>78</v>
      </c>
      <c r="X4" s="146">
        <v>79</v>
      </c>
      <c r="Y4" s="146">
        <v>80</v>
      </c>
      <c r="Z4" s="146">
        <v>81</v>
      </c>
      <c r="AA4" s="146">
        <v>82</v>
      </c>
      <c r="AB4" s="146">
        <v>83</v>
      </c>
      <c r="AC4" s="146">
        <v>84</v>
      </c>
      <c r="AD4" s="146">
        <v>85</v>
      </c>
    </row>
    <row r="5" spans="1:3" ht="18" customHeight="1">
      <c r="A5" s="139" t="s">
        <v>129</v>
      </c>
      <c r="B5">
        <f>370000*9/1000*28*12*1.031*0.978+650000*6.923/1000*10*12*1.031*0.978</f>
        <v>1672672.513932</v>
      </c>
      <c r="C5" s="135">
        <f>B5</f>
        <v>1672672.513932</v>
      </c>
    </row>
    <row r="6" spans="1:10" ht="18" thickBot="1">
      <c r="A6" s="139" t="s">
        <v>128</v>
      </c>
      <c r="B6">
        <f>1676*37*12*0.978</f>
        <v>727772.8319999999</v>
      </c>
      <c r="C6" s="135">
        <f>B6</f>
        <v>727772.8319999999</v>
      </c>
      <c r="D6" s="149" t="s">
        <v>127</v>
      </c>
      <c r="F6" t="s">
        <v>126</v>
      </c>
      <c r="J6" t="s">
        <v>125</v>
      </c>
    </row>
    <row r="7" spans="3:30" ht="18" customHeight="1" thickBot="1">
      <c r="C7" s="192">
        <f>SUM(C5:C6)</f>
        <v>2400445.345932</v>
      </c>
      <c r="D7" s="251" t="s">
        <v>0</v>
      </c>
      <c r="E7" s="186" t="s">
        <v>7</v>
      </c>
      <c r="F7" s="183">
        <v>0</v>
      </c>
      <c r="G7" s="183">
        <v>0</v>
      </c>
      <c r="H7" s="183"/>
      <c r="I7" s="183"/>
      <c r="J7" s="183">
        <v>2200000</v>
      </c>
      <c r="K7" s="183">
        <v>2200000</v>
      </c>
      <c r="L7" s="183">
        <f>K7</f>
        <v>2200000</v>
      </c>
      <c r="M7" s="183">
        <f>K7</f>
        <v>2200000</v>
      </c>
      <c r="N7" s="183">
        <f>K7</f>
        <v>2200000</v>
      </c>
      <c r="O7" s="183">
        <f>N7</f>
        <v>2200000</v>
      </c>
      <c r="P7" s="183">
        <f>N7</f>
        <v>2200000</v>
      </c>
      <c r="Q7" s="183">
        <f>N7</f>
        <v>2200000</v>
      </c>
      <c r="R7" s="183">
        <f>Q7</f>
        <v>2200000</v>
      </c>
      <c r="S7" s="183">
        <f>Q7</f>
        <v>2200000</v>
      </c>
      <c r="T7" s="183">
        <f>Q7</f>
        <v>2200000</v>
      </c>
      <c r="U7" s="183">
        <f>T7</f>
        <v>2200000</v>
      </c>
      <c r="V7" s="183">
        <f>T7</f>
        <v>2200000</v>
      </c>
      <c r="W7" s="183">
        <f>T7</f>
        <v>2200000</v>
      </c>
      <c r="X7" s="183">
        <f>W7</f>
        <v>2200000</v>
      </c>
      <c r="Y7" s="183">
        <f>W7</f>
        <v>2200000</v>
      </c>
      <c r="Z7" s="183">
        <f>W7</f>
        <v>2200000</v>
      </c>
      <c r="AA7" s="183">
        <f>Z7</f>
        <v>2200000</v>
      </c>
      <c r="AB7" s="183">
        <f>Z7</f>
        <v>2200000</v>
      </c>
      <c r="AC7" s="183">
        <f>Z7</f>
        <v>2200000</v>
      </c>
      <c r="AD7" s="183">
        <f>AC7</f>
        <v>2200000</v>
      </c>
    </row>
    <row r="8" spans="2:30" ht="18" customHeight="1" thickBot="1">
      <c r="B8" s="139" t="s">
        <v>122</v>
      </c>
      <c r="C8" s="191">
        <v>2400400</v>
      </c>
      <c r="D8" s="252"/>
      <c r="E8" s="186" t="s">
        <v>121</v>
      </c>
      <c r="F8" s="183">
        <v>2700000</v>
      </c>
      <c r="G8" s="183">
        <v>1200000</v>
      </c>
      <c r="H8" s="183">
        <v>1200000</v>
      </c>
      <c r="I8" s="183">
        <v>1200000</v>
      </c>
      <c r="J8" s="183">
        <v>1200000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</row>
    <row r="9" spans="1:34" ht="18" customHeight="1" thickBot="1">
      <c r="A9" t="s">
        <v>124</v>
      </c>
      <c r="B9" s="116" t="s">
        <v>123</v>
      </c>
      <c r="D9" s="252"/>
      <c r="E9" s="186" t="s">
        <v>120</v>
      </c>
      <c r="F9" s="183">
        <f>IF(F7&lt;700000,F7,IF(F7&lt;1300000,700000,IF(F7&lt;4100000,F7*0.25+375000,"年金収入410万超")))</f>
        <v>0</v>
      </c>
      <c r="G9" s="183">
        <f>IF(G7&lt;700000,G7,IF(G7&lt;1300000,700000,IF(G7&lt;4100000,G7*0.25+375000,"年金収入410万超")))</f>
        <v>0</v>
      </c>
      <c r="H9" s="183">
        <f>IF(H7&lt;700000,H7,IF(H7&lt;1300000,700000,IF(H7&lt;4100000,H7*0.25+375000,"年金収入410万超")))</f>
        <v>0</v>
      </c>
      <c r="I9" s="183">
        <f>IF(I7&lt;700000,I7,IF(I7&lt;1300000,700000,IF(I7&lt;4100000,I7*0.25+375000,"年金収入410万超")))</f>
        <v>0</v>
      </c>
      <c r="J9" s="183">
        <f aca="true" t="shared" si="1" ref="J9:AH9">IF(J7&lt;1200000,J7,IF(J7&lt;3300000,1200000,"年金収入330万超"))</f>
        <v>1200000</v>
      </c>
      <c r="K9" s="183">
        <f t="shared" si="1"/>
        <v>1200000</v>
      </c>
      <c r="L9" s="183">
        <f t="shared" si="1"/>
        <v>1200000</v>
      </c>
      <c r="M9" s="183">
        <f t="shared" si="1"/>
        <v>1200000</v>
      </c>
      <c r="N9" s="183">
        <f t="shared" si="1"/>
        <v>1200000</v>
      </c>
      <c r="O9" s="183">
        <f t="shared" si="1"/>
        <v>1200000</v>
      </c>
      <c r="P9" s="183">
        <f t="shared" si="1"/>
        <v>1200000</v>
      </c>
      <c r="Q9" s="183">
        <f t="shared" si="1"/>
        <v>1200000</v>
      </c>
      <c r="R9" s="183">
        <f t="shared" si="1"/>
        <v>1200000</v>
      </c>
      <c r="S9" s="183">
        <f t="shared" si="1"/>
        <v>1200000</v>
      </c>
      <c r="T9" s="183">
        <f t="shared" si="1"/>
        <v>1200000</v>
      </c>
      <c r="U9" s="183">
        <f t="shared" si="1"/>
        <v>1200000</v>
      </c>
      <c r="V9" s="183">
        <f t="shared" si="1"/>
        <v>1200000</v>
      </c>
      <c r="W9" s="183">
        <f t="shared" si="1"/>
        <v>1200000</v>
      </c>
      <c r="X9" s="183">
        <f t="shared" si="1"/>
        <v>1200000</v>
      </c>
      <c r="Y9" s="183">
        <f t="shared" si="1"/>
        <v>1200000</v>
      </c>
      <c r="Z9" s="183">
        <f t="shared" si="1"/>
        <v>1200000</v>
      </c>
      <c r="AA9" s="183">
        <f t="shared" si="1"/>
        <v>1200000</v>
      </c>
      <c r="AB9" s="183">
        <f t="shared" si="1"/>
        <v>1200000</v>
      </c>
      <c r="AC9" s="183">
        <f t="shared" si="1"/>
        <v>1200000</v>
      </c>
      <c r="AD9" s="183">
        <f t="shared" si="1"/>
        <v>1200000</v>
      </c>
      <c r="AE9" s="190">
        <f t="shared" si="1"/>
        <v>0</v>
      </c>
      <c r="AF9" s="190">
        <f t="shared" si="1"/>
        <v>0</v>
      </c>
      <c r="AG9" s="190">
        <f t="shared" si="1"/>
        <v>0</v>
      </c>
      <c r="AH9" s="190">
        <f t="shared" si="1"/>
        <v>0</v>
      </c>
    </row>
    <row r="10" spans="2:30" ht="18" customHeight="1" thickBot="1">
      <c r="B10" s="189" t="s">
        <v>122</v>
      </c>
      <c r="C10" s="188">
        <v>786500</v>
      </c>
      <c r="D10" s="252"/>
      <c r="E10" s="186" t="s">
        <v>119</v>
      </c>
      <c r="F10" s="183">
        <v>650000</v>
      </c>
      <c r="G10" s="183">
        <v>650000</v>
      </c>
      <c r="H10" s="183">
        <v>650000</v>
      </c>
      <c r="I10" s="183">
        <v>650000</v>
      </c>
      <c r="J10" s="183">
        <v>650000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0" ht="30" customHeight="1">
      <c r="B11" s="187"/>
      <c r="C11" s="116"/>
      <c r="D11" s="253"/>
      <c r="E11" s="184" t="s">
        <v>117</v>
      </c>
      <c r="F11" s="183">
        <f aca="true" t="shared" si="2" ref="F11:AD11">F7+F8-F9-F10</f>
        <v>2050000</v>
      </c>
      <c r="G11" s="183">
        <f t="shared" si="2"/>
        <v>550000</v>
      </c>
      <c r="H11" s="183">
        <f t="shared" si="2"/>
        <v>550000</v>
      </c>
      <c r="I11" s="183">
        <f t="shared" si="2"/>
        <v>550000</v>
      </c>
      <c r="J11" s="183">
        <f t="shared" si="2"/>
        <v>1550000</v>
      </c>
      <c r="K11" s="183">
        <f t="shared" si="2"/>
        <v>1000000</v>
      </c>
      <c r="L11" s="183">
        <f t="shared" si="2"/>
        <v>1000000</v>
      </c>
      <c r="M11" s="183">
        <f t="shared" si="2"/>
        <v>1000000</v>
      </c>
      <c r="N11" s="183">
        <f t="shared" si="2"/>
        <v>1000000</v>
      </c>
      <c r="O11" s="183">
        <f t="shared" si="2"/>
        <v>1000000</v>
      </c>
      <c r="P11" s="183">
        <f t="shared" si="2"/>
        <v>1000000</v>
      </c>
      <c r="Q11" s="183">
        <f t="shared" si="2"/>
        <v>1000000</v>
      </c>
      <c r="R11" s="183">
        <f t="shared" si="2"/>
        <v>1000000</v>
      </c>
      <c r="S11" s="183">
        <f t="shared" si="2"/>
        <v>1000000</v>
      </c>
      <c r="T11" s="183">
        <f t="shared" si="2"/>
        <v>1000000</v>
      </c>
      <c r="U11" s="183">
        <f t="shared" si="2"/>
        <v>1000000</v>
      </c>
      <c r="V11" s="183">
        <f t="shared" si="2"/>
        <v>1000000</v>
      </c>
      <c r="W11" s="183">
        <f t="shared" si="2"/>
        <v>1000000</v>
      </c>
      <c r="X11" s="183">
        <f t="shared" si="2"/>
        <v>1000000</v>
      </c>
      <c r="Y11" s="183">
        <f t="shared" si="2"/>
        <v>1000000</v>
      </c>
      <c r="Z11" s="183">
        <f t="shared" si="2"/>
        <v>1000000</v>
      </c>
      <c r="AA11" s="183">
        <f t="shared" si="2"/>
        <v>1000000</v>
      </c>
      <c r="AB11" s="183">
        <f t="shared" si="2"/>
        <v>1000000</v>
      </c>
      <c r="AC11" s="183">
        <f t="shared" si="2"/>
        <v>1000000</v>
      </c>
      <c r="AD11" s="183">
        <f t="shared" si="2"/>
        <v>1000000</v>
      </c>
    </row>
    <row r="12" spans="3:30" ht="18" customHeight="1">
      <c r="C12" s="185"/>
      <c r="D12" s="251" t="s">
        <v>1</v>
      </c>
      <c r="E12" s="186" t="s">
        <v>7</v>
      </c>
      <c r="F12" s="183">
        <v>0</v>
      </c>
      <c r="G12" s="183">
        <v>0</v>
      </c>
      <c r="H12" s="183">
        <v>0</v>
      </c>
      <c r="I12" s="183">
        <v>0</v>
      </c>
      <c r="J12" s="183">
        <v>780100</v>
      </c>
      <c r="K12" s="183">
        <f>J12</f>
        <v>780100</v>
      </c>
      <c r="L12" s="183">
        <f>K12</f>
        <v>780100</v>
      </c>
      <c r="M12" s="183">
        <f aca="true" t="shared" si="3" ref="M12:AD12">K12</f>
        <v>780100</v>
      </c>
      <c r="N12" s="183">
        <f t="shared" si="3"/>
        <v>780100</v>
      </c>
      <c r="O12" s="183">
        <f t="shared" si="3"/>
        <v>780100</v>
      </c>
      <c r="P12" s="183">
        <f t="shared" si="3"/>
        <v>780100</v>
      </c>
      <c r="Q12" s="183">
        <f t="shared" si="3"/>
        <v>780100</v>
      </c>
      <c r="R12" s="183">
        <f t="shared" si="3"/>
        <v>780100</v>
      </c>
      <c r="S12" s="183">
        <f t="shared" si="3"/>
        <v>780100</v>
      </c>
      <c r="T12" s="183">
        <f t="shared" si="3"/>
        <v>780100</v>
      </c>
      <c r="U12" s="183">
        <f t="shared" si="3"/>
        <v>780100</v>
      </c>
      <c r="V12" s="183">
        <f t="shared" si="3"/>
        <v>780100</v>
      </c>
      <c r="W12" s="183">
        <f t="shared" si="3"/>
        <v>780100</v>
      </c>
      <c r="X12" s="183">
        <f t="shared" si="3"/>
        <v>780100</v>
      </c>
      <c r="Y12" s="183">
        <f t="shared" si="3"/>
        <v>780100</v>
      </c>
      <c r="Z12" s="183">
        <f t="shared" si="3"/>
        <v>780100</v>
      </c>
      <c r="AA12" s="183">
        <f t="shared" si="3"/>
        <v>780100</v>
      </c>
      <c r="AB12" s="183">
        <f t="shared" si="3"/>
        <v>780100</v>
      </c>
      <c r="AC12" s="183">
        <f t="shared" si="3"/>
        <v>780100</v>
      </c>
      <c r="AD12" s="183">
        <f t="shared" si="3"/>
        <v>780100</v>
      </c>
    </row>
    <row r="13" spans="3:30" ht="18" customHeight="1">
      <c r="C13" s="185"/>
      <c r="D13" s="252"/>
      <c r="E13" s="186" t="s">
        <v>121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0</v>
      </c>
      <c r="Y13" s="183">
        <v>0</v>
      </c>
      <c r="Z13" s="183">
        <v>0</v>
      </c>
      <c r="AA13" s="183">
        <v>0</v>
      </c>
      <c r="AB13" s="183">
        <v>0</v>
      </c>
      <c r="AC13" s="183">
        <v>0</v>
      </c>
      <c r="AD13" s="183">
        <v>0</v>
      </c>
    </row>
    <row r="14" spans="3:30" ht="18" customHeight="1">
      <c r="C14" s="185"/>
      <c r="D14" s="252"/>
      <c r="E14" s="186" t="s">
        <v>120</v>
      </c>
      <c r="F14" s="183">
        <f>IF(F12&lt;700000,F12,IF(F12&lt;1300000,700000,IF(F12&lt;4100000,F12*0.25+375000,"年金収入410万超")))</f>
        <v>0</v>
      </c>
      <c r="G14" s="183">
        <f>IF(G12&lt;700000,G12,IF(G12&lt;1300000,700000,IF(G12&lt;4100000,G12*0.25+375000,"年金収入410万超")))</f>
        <v>0</v>
      </c>
      <c r="H14" s="183">
        <f>IF(H12&lt;700000,H12,IF(H12&lt;1300000,700000,IF(H12&lt;4100000,H12*0.25+375000,"年金収入410万超")))</f>
        <v>0</v>
      </c>
      <c r="I14" s="183">
        <f>IF(I12&lt;700000,I12,IF(I12&lt;1300000,700000,IF(I12&lt;4100000,I12*0.25+375000,"年金収入410万超")))</f>
        <v>0</v>
      </c>
      <c r="J14" s="183">
        <f aca="true" t="shared" si="4" ref="J14:AD14">IF(J12&lt;1200000,J12,IF(J12&lt;3300000,1200000,"年金収入330万超"))</f>
        <v>780100</v>
      </c>
      <c r="K14" s="183">
        <f t="shared" si="4"/>
        <v>780100</v>
      </c>
      <c r="L14" s="183">
        <f t="shared" si="4"/>
        <v>780100</v>
      </c>
      <c r="M14" s="183">
        <f t="shared" si="4"/>
        <v>780100</v>
      </c>
      <c r="N14" s="183">
        <f t="shared" si="4"/>
        <v>780100</v>
      </c>
      <c r="O14" s="183">
        <f t="shared" si="4"/>
        <v>780100</v>
      </c>
      <c r="P14" s="183">
        <f t="shared" si="4"/>
        <v>780100</v>
      </c>
      <c r="Q14" s="183">
        <f t="shared" si="4"/>
        <v>780100</v>
      </c>
      <c r="R14" s="183">
        <f t="shared" si="4"/>
        <v>780100</v>
      </c>
      <c r="S14" s="183">
        <f t="shared" si="4"/>
        <v>780100</v>
      </c>
      <c r="T14" s="183">
        <f t="shared" si="4"/>
        <v>780100</v>
      </c>
      <c r="U14" s="183">
        <f t="shared" si="4"/>
        <v>780100</v>
      </c>
      <c r="V14" s="183">
        <f t="shared" si="4"/>
        <v>780100</v>
      </c>
      <c r="W14" s="183">
        <f t="shared" si="4"/>
        <v>780100</v>
      </c>
      <c r="X14" s="183">
        <f t="shared" si="4"/>
        <v>780100</v>
      </c>
      <c r="Y14" s="183">
        <f t="shared" si="4"/>
        <v>780100</v>
      </c>
      <c r="Z14" s="183">
        <f t="shared" si="4"/>
        <v>780100</v>
      </c>
      <c r="AA14" s="183">
        <f t="shared" si="4"/>
        <v>780100</v>
      </c>
      <c r="AB14" s="183">
        <f t="shared" si="4"/>
        <v>780100</v>
      </c>
      <c r="AC14" s="183">
        <f t="shared" si="4"/>
        <v>780100</v>
      </c>
      <c r="AD14" s="183">
        <f t="shared" si="4"/>
        <v>780100</v>
      </c>
    </row>
    <row r="15" spans="3:30" ht="18" customHeight="1">
      <c r="C15" s="185"/>
      <c r="D15" s="252"/>
      <c r="E15" s="186" t="s">
        <v>119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83">
        <v>0</v>
      </c>
      <c r="Q15" s="183">
        <v>0</v>
      </c>
      <c r="R15" s="183">
        <v>0</v>
      </c>
      <c r="S15" s="183">
        <v>0</v>
      </c>
      <c r="T15" s="183">
        <v>0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</row>
    <row r="16" spans="3:30" ht="30" customHeight="1">
      <c r="C16" s="185"/>
      <c r="D16" s="253"/>
      <c r="E16" s="184" t="s">
        <v>117</v>
      </c>
      <c r="F16" s="183">
        <f aca="true" t="shared" si="5" ref="F16:AD16">F12+F13-F14-F15</f>
        <v>0</v>
      </c>
      <c r="G16" s="183">
        <f t="shared" si="5"/>
        <v>0</v>
      </c>
      <c r="H16" s="183">
        <f t="shared" si="5"/>
        <v>0</v>
      </c>
      <c r="I16" s="183">
        <f t="shared" si="5"/>
        <v>0</v>
      </c>
      <c r="J16" s="183">
        <f t="shared" si="5"/>
        <v>0</v>
      </c>
      <c r="K16" s="183">
        <f t="shared" si="5"/>
        <v>0</v>
      </c>
      <c r="L16" s="183">
        <f t="shared" si="5"/>
        <v>0</v>
      </c>
      <c r="M16" s="183">
        <f t="shared" si="5"/>
        <v>0</v>
      </c>
      <c r="N16" s="183">
        <f t="shared" si="5"/>
        <v>0</v>
      </c>
      <c r="O16" s="183">
        <f t="shared" si="5"/>
        <v>0</v>
      </c>
      <c r="P16" s="183">
        <f t="shared" si="5"/>
        <v>0</v>
      </c>
      <c r="Q16" s="183">
        <f t="shared" si="5"/>
        <v>0</v>
      </c>
      <c r="R16" s="183">
        <f t="shared" si="5"/>
        <v>0</v>
      </c>
      <c r="S16" s="183">
        <f t="shared" si="5"/>
        <v>0</v>
      </c>
      <c r="T16" s="183">
        <f t="shared" si="5"/>
        <v>0</v>
      </c>
      <c r="U16" s="183">
        <f t="shared" si="5"/>
        <v>0</v>
      </c>
      <c r="V16" s="183">
        <f t="shared" si="5"/>
        <v>0</v>
      </c>
      <c r="W16" s="183">
        <f t="shared" si="5"/>
        <v>0</v>
      </c>
      <c r="X16" s="183">
        <f t="shared" si="5"/>
        <v>0</v>
      </c>
      <c r="Y16" s="183">
        <f t="shared" si="5"/>
        <v>0</v>
      </c>
      <c r="Z16" s="183">
        <f t="shared" si="5"/>
        <v>0</v>
      </c>
      <c r="AA16" s="183">
        <f t="shared" si="5"/>
        <v>0</v>
      </c>
      <c r="AB16" s="183">
        <f t="shared" si="5"/>
        <v>0</v>
      </c>
      <c r="AC16" s="183">
        <f t="shared" si="5"/>
        <v>0</v>
      </c>
      <c r="AD16" s="183">
        <f t="shared" si="5"/>
        <v>0</v>
      </c>
    </row>
    <row r="17" spans="5:30" ht="18" customHeight="1">
      <c r="E17" s="180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4:30" ht="18" customHeight="1">
      <c r="D18" s="181" t="s">
        <v>118</v>
      </c>
      <c r="E18" s="180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</row>
    <row r="19" spans="3:30" ht="30" customHeight="1">
      <c r="C19" s="135"/>
      <c r="D19" s="225" t="s">
        <v>0</v>
      </c>
      <c r="E19" s="177" t="s">
        <v>117</v>
      </c>
      <c r="F19" s="178">
        <f aca="true" t="shared" si="6" ref="F19:AD19">F11</f>
        <v>2050000</v>
      </c>
      <c r="G19" s="178">
        <f t="shared" si="6"/>
        <v>550000</v>
      </c>
      <c r="H19" s="178">
        <f t="shared" si="6"/>
        <v>550000</v>
      </c>
      <c r="I19" s="178">
        <f t="shared" si="6"/>
        <v>550000</v>
      </c>
      <c r="J19" s="178">
        <f t="shared" si="6"/>
        <v>1550000</v>
      </c>
      <c r="K19" s="178">
        <f t="shared" si="6"/>
        <v>1000000</v>
      </c>
      <c r="L19" s="178">
        <f t="shared" si="6"/>
        <v>1000000</v>
      </c>
      <c r="M19" s="178">
        <f t="shared" si="6"/>
        <v>1000000</v>
      </c>
      <c r="N19" s="178">
        <f t="shared" si="6"/>
        <v>1000000</v>
      </c>
      <c r="O19" s="178">
        <f t="shared" si="6"/>
        <v>1000000</v>
      </c>
      <c r="P19" s="178">
        <f t="shared" si="6"/>
        <v>1000000</v>
      </c>
      <c r="Q19" s="178">
        <f t="shared" si="6"/>
        <v>1000000</v>
      </c>
      <c r="R19" s="178">
        <f t="shared" si="6"/>
        <v>1000000</v>
      </c>
      <c r="S19" s="178">
        <f t="shared" si="6"/>
        <v>1000000</v>
      </c>
      <c r="T19" s="178">
        <f t="shared" si="6"/>
        <v>1000000</v>
      </c>
      <c r="U19" s="178">
        <f t="shared" si="6"/>
        <v>1000000</v>
      </c>
      <c r="V19" s="178">
        <f t="shared" si="6"/>
        <v>1000000</v>
      </c>
      <c r="W19" s="178">
        <f t="shared" si="6"/>
        <v>1000000</v>
      </c>
      <c r="X19" s="178">
        <f t="shared" si="6"/>
        <v>1000000</v>
      </c>
      <c r="Y19" s="178">
        <f t="shared" si="6"/>
        <v>1000000</v>
      </c>
      <c r="Z19" s="178">
        <f t="shared" si="6"/>
        <v>1000000</v>
      </c>
      <c r="AA19" s="178">
        <f t="shared" si="6"/>
        <v>1000000</v>
      </c>
      <c r="AB19" s="178">
        <f t="shared" si="6"/>
        <v>1000000</v>
      </c>
      <c r="AC19" s="178">
        <f t="shared" si="6"/>
        <v>1000000</v>
      </c>
      <c r="AD19" s="178">
        <f t="shared" si="6"/>
        <v>1000000</v>
      </c>
    </row>
    <row r="20" spans="4:30" ht="18" customHeight="1">
      <c r="D20" s="225"/>
      <c r="E20" s="175" t="s">
        <v>85</v>
      </c>
      <c r="F20" s="178">
        <v>380000</v>
      </c>
      <c r="G20" s="178">
        <v>380000</v>
      </c>
      <c r="H20" s="178">
        <v>380000</v>
      </c>
      <c r="I20" s="178">
        <v>380000</v>
      </c>
      <c r="J20" s="178">
        <v>380000</v>
      </c>
      <c r="K20" s="178">
        <v>380000</v>
      </c>
      <c r="L20" s="178">
        <v>380000</v>
      </c>
      <c r="M20" s="178">
        <v>380000</v>
      </c>
      <c r="N20" s="178">
        <v>380000</v>
      </c>
      <c r="O20" s="178">
        <v>380000</v>
      </c>
      <c r="P20" s="178">
        <v>380000</v>
      </c>
      <c r="Q20" s="178">
        <v>380000</v>
      </c>
      <c r="R20" s="178">
        <v>380000</v>
      </c>
      <c r="S20" s="178">
        <v>380000</v>
      </c>
      <c r="T20" s="178">
        <v>380000</v>
      </c>
      <c r="U20" s="178">
        <v>380000</v>
      </c>
      <c r="V20" s="178">
        <v>380000</v>
      </c>
      <c r="W20" s="178">
        <v>380000</v>
      </c>
      <c r="X20" s="178">
        <v>380000</v>
      </c>
      <c r="Y20" s="178">
        <v>380000</v>
      </c>
      <c r="Z20" s="178">
        <v>380000</v>
      </c>
      <c r="AA20" s="178">
        <v>380000</v>
      </c>
      <c r="AB20" s="178">
        <v>380000</v>
      </c>
      <c r="AC20" s="178">
        <v>380000</v>
      </c>
      <c r="AD20" s="178">
        <v>380000</v>
      </c>
    </row>
    <row r="21" spans="4:30" ht="18" customHeight="1">
      <c r="D21" s="225"/>
      <c r="E21" s="175" t="s">
        <v>116</v>
      </c>
      <c r="F21" s="178">
        <v>380000</v>
      </c>
      <c r="G21" s="178">
        <v>380000</v>
      </c>
      <c r="H21" s="178">
        <v>380000</v>
      </c>
      <c r="I21" s="178">
        <v>380000</v>
      </c>
      <c r="J21" s="178">
        <v>380000</v>
      </c>
      <c r="K21" s="178">
        <v>380000</v>
      </c>
      <c r="L21" s="178">
        <v>380000</v>
      </c>
      <c r="M21" s="178">
        <v>380000</v>
      </c>
      <c r="N21" s="178">
        <v>380000</v>
      </c>
      <c r="O21" s="178">
        <v>480000</v>
      </c>
      <c r="P21" s="178">
        <v>480000</v>
      </c>
      <c r="Q21" s="178">
        <v>480000</v>
      </c>
      <c r="R21" s="178">
        <v>480000</v>
      </c>
      <c r="S21" s="178">
        <v>480000</v>
      </c>
      <c r="T21" s="178">
        <v>480000</v>
      </c>
      <c r="U21" s="178">
        <v>480000</v>
      </c>
      <c r="V21" s="178">
        <v>480000</v>
      </c>
      <c r="W21" s="178">
        <v>480000</v>
      </c>
      <c r="X21" s="178">
        <v>480000</v>
      </c>
      <c r="Y21" s="178">
        <v>480000</v>
      </c>
      <c r="Z21" s="178">
        <v>480000</v>
      </c>
      <c r="AA21" s="178">
        <v>480000</v>
      </c>
      <c r="AB21" s="178">
        <v>480000</v>
      </c>
      <c r="AC21" s="178">
        <v>480000</v>
      </c>
      <c r="AD21" s="178">
        <v>480000</v>
      </c>
    </row>
    <row r="22" spans="4:30" ht="18" customHeight="1">
      <c r="D22" s="225"/>
      <c r="E22" s="175" t="s">
        <v>115</v>
      </c>
      <c r="F22" s="178">
        <v>70000</v>
      </c>
      <c r="G22" s="178">
        <v>70000</v>
      </c>
      <c r="H22" s="178">
        <v>70000</v>
      </c>
      <c r="I22" s="178">
        <v>70000</v>
      </c>
      <c r="J22" s="178">
        <v>70000</v>
      </c>
      <c r="K22" s="178">
        <v>70000</v>
      </c>
      <c r="L22" s="178">
        <v>70000</v>
      </c>
      <c r="M22" s="178">
        <v>70000</v>
      </c>
      <c r="N22" s="178">
        <v>70000</v>
      </c>
      <c r="O22" s="178">
        <v>70000</v>
      </c>
      <c r="P22" s="178">
        <v>70000</v>
      </c>
      <c r="Q22" s="178">
        <v>70000</v>
      </c>
      <c r="R22" s="178">
        <v>70000</v>
      </c>
      <c r="S22" s="178">
        <v>70000</v>
      </c>
      <c r="T22" s="178">
        <v>70000</v>
      </c>
      <c r="U22" s="178">
        <v>70000</v>
      </c>
      <c r="V22" s="178">
        <v>70000</v>
      </c>
      <c r="W22" s="178">
        <v>70000</v>
      </c>
      <c r="X22" s="178">
        <v>70000</v>
      </c>
      <c r="Y22" s="178">
        <v>70000</v>
      </c>
      <c r="Z22" s="178">
        <v>70000</v>
      </c>
      <c r="AA22" s="178">
        <v>70000</v>
      </c>
      <c r="AB22" s="178">
        <v>70000</v>
      </c>
      <c r="AC22" s="178">
        <v>70000</v>
      </c>
      <c r="AD22" s="178">
        <v>70000</v>
      </c>
    </row>
    <row r="23" spans="4:30" ht="18" customHeight="1">
      <c r="D23" s="225"/>
      <c r="E23" s="175" t="s">
        <v>114</v>
      </c>
      <c r="F23" s="178">
        <v>481077</v>
      </c>
      <c r="G23" s="178">
        <v>481077</v>
      </c>
      <c r="H23" s="178">
        <f aca="true" t="shared" si="7" ref="H23:AD23">H80</f>
        <v>79840</v>
      </c>
      <c r="I23" s="178">
        <f t="shared" si="7"/>
        <v>79840</v>
      </c>
      <c r="J23" s="178">
        <f t="shared" si="7"/>
        <v>102640</v>
      </c>
      <c r="K23" s="178">
        <f t="shared" si="7"/>
        <v>366720</v>
      </c>
      <c r="L23" s="178">
        <f t="shared" si="7"/>
        <v>249090</v>
      </c>
      <c r="M23" s="178">
        <f t="shared" si="7"/>
        <v>249090</v>
      </c>
      <c r="N23" s="178">
        <f t="shared" si="7"/>
        <v>249090</v>
      </c>
      <c r="O23" s="178">
        <f t="shared" si="7"/>
        <v>249090</v>
      </c>
      <c r="P23" s="178">
        <f t="shared" si="7"/>
        <v>249090</v>
      </c>
      <c r="Q23" s="178">
        <f t="shared" si="7"/>
        <v>249090</v>
      </c>
      <c r="R23" s="178">
        <f t="shared" si="7"/>
        <v>249090</v>
      </c>
      <c r="S23" s="178">
        <f t="shared" si="7"/>
        <v>249090</v>
      </c>
      <c r="T23" s="178">
        <f t="shared" si="7"/>
        <v>276065</v>
      </c>
      <c r="U23" s="178">
        <f t="shared" si="7"/>
        <v>276065</v>
      </c>
      <c r="V23" s="178">
        <f t="shared" si="7"/>
        <v>276065</v>
      </c>
      <c r="W23" s="178">
        <f t="shared" si="7"/>
        <v>276065</v>
      </c>
      <c r="X23" s="178">
        <f t="shared" si="7"/>
        <v>276065</v>
      </c>
      <c r="Y23" s="178">
        <f t="shared" si="7"/>
        <v>276065</v>
      </c>
      <c r="Z23" s="178">
        <f t="shared" si="7"/>
        <v>276065</v>
      </c>
      <c r="AA23" s="178">
        <f t="shared" si="7"/>
        <v>276065</v>
      </c>
      <c r="AB23" s="178">
        <f t="shared" si="7"/>
        <v>276065</v>
      </c>
      <c r="AC23" s="178">
        <f t="shared" si="7"/>
        <v>276065</v>
      </c>
      <c r="AD23" s="178">
        <f t="shared" si="7"/>
        <v>276065</v>
      </c>
    </row>
    <row r="24" spans="4:30" ht="18" customHeight="1">
      <c r="D24" s="225"/>
      <c r="E24" s="175" t="s">
        <v>113</v>
      </c>
      <c r="F24" s="144">
        <f aca="true" t="shared" si="8" ref="F24:AD24">IF(F19-F20-F21-F22-F23&lt;0,0,F19-F20-F21-F22-F23)</f>
        <v>738923</v>
      </c>
      <c r="G24" s="144">
        <f t="shared" si="8"/>
        <v>0</v>
      </c>
      <c r="H24" s="144">
        <f t="shared" si="8"/>
        <v>0</v>
      </c>
      <c r="I24" s="144">
        <f t="shared" si="8"/>
        <v>0</v>
      </c>
      <c r="J24" s="144">
        <f t="shared" si="8"/>
        <v>617360</v>
      </c>
      <c r="K24" s="144">
        <f t="shared" si="8"/>
        <v>0</v>
      </c>
      <c r="L24" s="144">
        <f t="shared" si="8"/>
        <v>0</v>
      </c>
      <c r="M24" s="144">
        <f t="shared" si="8"/>
        <v>0</v>
      </c>
      <c r="N24" s="144">
        <f t="shared" si="8"/>
        <v>0</v>
      </c>
      <c r="O24" s="144">
        <f t="shared" si="8"/>
        <v>0</v>
      </c>
      <c r="P24" s="144">
        <f t="shared" si="8"/>
        <v>0</v>
      </c>
      <c r="Q24" s="144">
        <f t="shared" si="8"/>
        <v>0</v>
      </c>
      <c r="R24" s="144">
        <f t="shared" si="8"/>
        <v>0</v>
      </c>
      <c r="S24" s="144">
        <f t="shared" si="8"/>
        <v>0</v>
      </c>
      <c r="T24" s="144">
        <f t="shared" si="8"/>
        <v>0</v>
      </c>
      <c r="U24" s="144">
        <f t="shared" si="8"/>
        <v>0</v>
      </c>
      <c r="V24" s="144">
        <f t="shared" si="8"/>
        <v>0</v>
      </c>
      <c r="W24" s="144">
        <f t="shared" si="8"/>
        <v>0</v>
      </c>
      <c r="X24" s="144">
        <f t="shared" si="8"/>
        <v>0</v>
      </c>
      <c r="Y24" s="144">
        <f t="shared" si="8"/>
        <v>0</v>
      </c>
      <c r="Z24" s="144">
        <f t="shared" si="8"/>
        <v>0</v>
      </c>
      <c r="AA24" s="144">
        <f t="shared" si="8"/>
        <v>0</v>
      </c>
      <c r="AB24" s="144">
        <f t="shared" si="8"/>
        <v>0</v>
      </c>
      <c r="AC24" s="144">
        <f t="shared" si="8"/>
        <v>0</v>
      </c>
      <c r="AD24" s="144">
        <f t="shared" si="8"/>
        <v>0</v>
      </c>
    </row>
    <row r="25" spans="4:30" ht="18" customHeight="1">
      <c r="D25" s="225"/>
      <c r="E25" s="174" t="s">
        <v>112</v>
      </c>
      <c r="F25" s="173">
        <f aca="true" t="shared" si="9" ref="F25:AD25">IF(F24&lt;=1950000,F24*0.05,IF(F24&lt;=3300000,F24*0.1-97500,IF(F24&lt;=6950000,F24*0.2-427500,"課税所得695万超")))</f>
        <v>36946.15</v>
      </c>
      <c r="G25" s="173">
        <f t="shared" si="9"/>
        <v>0</v>
      </c>
      <c r="H25" s="173">
        <f t="shared" si="9"/>
        <v>0</v>
      </c>
      <c r="I25" s="173">
        <f t="shared" si="9"/>
        <v>0</v>
      </c>
      <c r="J25" s="173">
        <f t="shared" si="9"/>
        <v>30868</v>
      </c>
      <c r="K25" s="173">
        <f t="shared" si="9"/>
        <v>0</v>
      </c>
      <c r="L25" s="173">
        <f t="shared" si="9"/>
        <v>0</v>
      </c>
      <c r="M25" s="173">
        <f t="shared" si="9"/>
        <v>0</v>
      </c>
      <c r="N25" s="173">
        <f t="shared" si="9"/>
        <v>0</v>
      </c>
      <c r="O25" s="173">
        <f t="shared" si="9"/>
        <v>0</v>
      </c>
      <c r="P25" s="173">
        <f t="shared" si="9"/>
        <v>0</v>
      </c>
      <c r="Q25" s="173">
        <f t="shared" si="9"/>
        <v>0</v>
      </c>
      <c r="R25" s="173">
        <f t="shared" si="9"/>
        <v>0</v>
      </c>
      <c r="S25" s="173">
        <f t="shared" si="9"/>
        <v>0</v>
      </c>
      <c r="T25" s="173">
        <f t="shared" si="9"/>
        <v>0</v>
      </c>
      <c r="U25" s="173">
        <f t="shared" si="9"/>
        <v>0</v>
      </c>
      <c r="V25" s="173">
        <f t="shared" si="9"/>
        <v>0</v>
      </c>
      <c r="W25" s="173">
        <f t="shared" si="9"/>
        <v>0</v>
      </c>
      <c r="X25" s="173">
        <f t="shared" si="9"/>
        <v>0</v>
      </c>
      <c r="Y25" s="173">
        <f t="shared" si="9"/>
        <v>0</v>
      </c>
      <c r="Z25" s="173">
        <f t="shared" si="9"/>
        <v>0</v>
      </c>
      <c r="AA25" s="173">
        <f t="shared" si="9"/>
        <v>0</v>
      </c>
      <c r="AB25" s="173">
        <f t="shared" si="9"/>
        <v>0</v>
      </c>
      <c r="AC25" s="173">
        <f t="shared" si="9"/>
        <v>0</v>
      </c>
      <c r="AD25" s="173">
        <f t="shared" si="9"/>
        <v>0</v>
      </c>
    </row>
    <row r="26" spans="4:30" ht="27">
      <c r="D26" s="225" t="s">
        <v>1</v>
      </c>
      <c r="E26" s="177" t="s">
        <v>117</v>
      </c>
      <c r="F26" s="176">
        <f aca="true" t="shared" si="10" ref="F26:AD26">F16</f>
        <v>0</v>
      </c>
      <c r="G26" s="176">
        <f t="shared" si="10"/>
        <v>0</v>
      </c>
      <c r="H26" s="176">
        <f t="shared" si="10"/>
        <v>0</v>
      </c>
      <c r="I26" s="176">
        <f t="shared" si="10"/>
        <v>0</v>
      </c>
      <c r="J26" s="176">
        <f t="shared" si="10"/>
        <v>0</v>
      </c>
      <c r="K26" s="176">
        <f t="shared" si="10"/>
        <v>0</v>
      </c>
      <c r="L26" s="176">
        <f t="shared" si="10"/>
        <v>0</v>
      </c>
      <c r="M26" s="176">
        <f t="shared" si="10"/>
        <v>0</v>
      </c>
      <c r="N26" s="176">
        <f t="shared" si="10"/>
        <v>0</v>
      </c>
      <c r="O26" s="176">
        <f t="shared" si="10"/>
        <v>0</v>
      </c>
      <c r="P26" s="176">
        <f t="shared" si="10"/>
        <v>0</v>
      </c>
      <c r="Q26" s="176">
        <f t="shared" si="10"/>
        <v>0</v>
      </c>
      <c r="R26" s="176">
        <f t="shared" si="10"/>
        <v>0</v>
      </c>
      <c r="S26" s="176">
        <f t="shared" si="10"/>
        <v>0</v>
      </c>
      <c r="T26" s="176">
        <f t="shared" si="10"/>
        <v>0</v>
      </c>
      <c r="U26" s="176">
        <f t="shared" si="10"/>
        <v>0</v>
      </c>
      <c r="V26" s="176">
        <f t="shared" si="10"/>
        <v>0</v>
      </c>
      <c r="W26" s="176">
        <f t="shared" si="10"/>
        <v>0</v>
      </c>
      <c r="X26" s="176">
        <f t="shared" si="10"/>
        <v>0</v>
      </c>
      <c r="Y26" s="176">
        <f t="shared" si="10"/>
        <v>0</v>
      </c>
      <c r="Z26" s="176">
        <f t="shared" si="10"/>
        <v>0</v>
      </c>
      <c r="AA26" s="176">
        <f t="shared" si="10"/>
        <v>0</v>
      </c>
      <c r="AB26" s="176">
        <f t="shared" si="10"/>
        <v>0</v>
      </c>
      <c r="AC26" s="176">
        <f t="shared" si="10"/>
        <v>0</v>
      </c>
      <c r="AD26" s="176">
        <f t="shared" si="10"/>
        <v>0</v>
      </c>
    </row>
    <row r="27" spans="4:30" ht="18" customHeight="1">
      <c r="D27" s="225"/>
      <c r="E27" s="175" t="s">
        <v>85</v>
      </c>
      <c r="F27" s="176">
        <v>380000</v>
      </c>
      <c r="G27" s="176">
        <v>380000</v>
      </c>
      <c r="H27" s="176">
        <v>380000</v>
      </c>
      <c r="I27" s="176">
        <v>380000</v>
      </c>
      <c r="J27" s="176">
        <v>380000</v>
      </c>
      <c r="K27" s="176">
        <v>380000</v>
      </c>
      <c r="L27" s="176">
        <v>380000</v>
      </c>
      <c r="M27" s="176">
        <v>380000</v>
      </c>
      <c r="N27" s="176">
        <v>380000</v>
      </c>
      <c r="O27" s="176">
        <v>380000</v>
      </c>
      <c r="P27" s="176">
        <v>380000</v>
      </c>
      <c r="Q27" s="176">
        <v>380000</v>
      </c>
      <c r="R27" s="176">
        <v>380000</v>
      </c>
      <c r="S27" s="176">
        <v>380000</v>
      </c>
      <c r="T27" s="176">
        <v>380000</v>
      </c>
      <c r="U27" s="176">
        <v>380000</v>
      </c>
      <c r="V27" s="176">
        <v>380000</v>
      </c>
      <c r="W27" s="176">
        <v>380000</v>
      </c>
      <c r="X27" s="176">
        <v>380000</v>
      </c>
      <c r="Y27" s="176">
        <v>380000</v>
      </c>
      <c r="Z27" s="176">
        <v>380000</v>
      </c>
      <c r="AA27" s="176">
        <v>380000</v>
      </c>
      <c r="AB27" s="176">
        <v>380000</v>
      </c>
      <c r="AC27" s="176">
        <v>380000</v>
      </c>
      <c r="AD27" s="176">
        <v>380000</v>
      </c>
    </row>
    <row r="28" spans="4:30" ht="18" customHeight="1">
      <c r="D28" s="225"/>
      <c r="E28" s="175" t="s">
        <v>116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>
        <v>0</v>
      </c>
      <c r="V28" s="176">
        <v>0</v>
      </c>
      <c r="W28" s="176">
        <v>0</v>
      </c>
      <c r="X28" s="176">
        <v>0</v>
      </c>
      <c r="Y28" s="176">
        <v>0</v>
      </c>
      <c r="Z28" s="176">
        <v>0</v>
      </c>
      <c r="AA28" s="176">
        <v>0</v>
      </c>
      <c r="AB28" s="176">
        <v>0</v>
      </c>
      <c r="AC28" s="176">
        <v>0</v>
      </c>
      <c r="AD28" s="176">
        <v>0</v>
      </c>
    </row>
    <row r="29" spans="4:30" ht="18" customHeight="1">
      <c r="D29" s="225"/>
      <c r="E29" s="175" t="s">
        <v>115</v>
      </c>
      <c r="F29" s="176">
        <f>F22</f>
        <v>70000</v>
      </c>
      <c r="G29" s="176">
        <f>G22</f>
        <v>70000</v>
      </c>
      <c r="H29" s="176">
        <f>H22</f>
        <v>70000</v>
      </c>
      <c r="I29" s="176">
        <f>I22</f>
        <v>70000</v>
      </c>
      <c r="J29" s="176">
        <f>J22</f>
        <v>70000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>
        <v>0</v>
      </c>
      <c r="V29" s="176">
        <v>0</v>
      </c>
      <c r="W29" s="176">
        <v>0</v>
      </c>
      <c r="X29" s="176">
        <v>0</v>
      </c>
      <c r="Y29" s="176">
        <v>0</v>
      </c>
      <c r="Z29" s="176">
        <v>0</v>
      </c>
      <c r="AA29" s="176">
        <v>0</v>
      </c>
      <c r="AB29" s="176">
        <v>0</v>
      </c>
      <c r="AC29" s="176">
        <v>0</v>
      </c>
      <c r="AD29" s="176">
        <v>0</v>
      </c>
    </row>
    <row r="30" spans="4:30" ht="18" customHeight="1">
      <c r="D30" s="225"/>
      <c r="E30" s="175" t="s">
        <v>114</v>
      </c>
      <c r="F30" s="176">
        <v>0</v>
      </c>
      <c r="G30" s="176">
        <v>0</v>
      </c>
      <c r="H30" s="176">
        <v>0</v>
      </c>
      <c r="I30" s="176">
        <v>0</v>
      </c>
      <c r="J30" s="176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0</v>
      </c>
      <c r="P30" s="176">
        <v>0</v>
      </c>
      <c r="Q30" s="176">
        <v>0</v>
      </c>
      <c r="R30" s="176">
        <v>0</v>
      </c>
      <c r="S30" s="176">
        <v>0</v>
      </c>
      <c r="T30" s="176">
        <v>0</v>
      </c>
      <c r="U30" s="176">
        <v>0</v>
      </c>
      <c r="V30" s="176">
        <v>0</v>
      </c>
      <c r="W30" s="176">
        <v>0</v>
      </c>
      <c r="X30" s="176">
        <v>0</v>
      </c>
      <c r="Y30" s="176">
        <v>0</v>
      </c>
      <c r="Z30" s="176">
        <v>0</v>
      </c>
      <c r="AA30" s="176">
        <v>0</v>
      </c>
      <c r="AB30" s="176">
        <v>0</v>
      </c>
      <c r="AC30" s="176">
        <v>0</v>
      </c>
      <c r="AD30" s="176">
        <v>0</v>
      </c>
    </row>
    <row r="31" spans="4:30" ht="18" customHeight="1">
      <c r="D31" s="225"/>
      <c r="E31" s="175" t="s">
        <v>113</v>
      </c>
      <c r="F31" s="144">
        <f aca="true" t="shared" si="11" ref="F31:AD31">IF(F26-F27-F28-F29-F30&lt;0,0,F26-F27-F28-F29-F30)</f>
        <v>0</v>
      </c>
      <c r="G31" s="144">
        <f t="shared" si="11"/>
        <v>0</v>
      </c>
      <c r="H31" s="144">
        <f t="shared" si="11"/>
        <v>0</v>
      </c>
      <c r="I31" s="144">
        <f t="shared" si="11"/>
        <v>0</v>
      </c>
      <c r="J31" s="144">
        <f t="shared" si="11"/>
        <v>0</v>
      </c>
      <c r="K31" s="144">
        <f t="shared" si="11"/>
        <v>0</v>
      </c>
      <c r="L31" s="144">
        <f t="shared" si="11"/>
        <v>0</v>
      </c>
      <c r="M31" s="144">
        <f t="shared" si="11"/>
        <v>0</v>
      </c>
      <c r="N31" s="144">
        <f t="shared" si="11"/>
        <v>0</v>
      </c>
      <c r="O31" s="144">
        <f t="shared" si="11"/>
        <v>0</v>
      </c>
      <c r="P31" s="144">
        <f t="shared" si="11"/>
        <v>0</v>
      </c>
      <c r="Q31" s="144">
        <f t="shared" si="11"/>
        <v>0</v>
      </c>
      <c r="R31" s="144">
        <f t="shared" si="11"/>
        <v>0</v>
      </c>
      <c r="S31" s="144">
        <f t="shared" si="11"/>
        <v>0</v>
      </c>
      <c r="T31" s="144">
        <f t="shared" si="11"/>
        <v>0</v>
      </c>
      <c r="U31" s="144">
        <f t="shared" si="11"/>
        <v>0</v>
      </c>
      <c r="V31" s="144">
        <f t="shared" si="11"/>
        <v>0</v>
      </c>
      <c r="W31" s="144">
        <f t="shared" si="11"/>
        <v>0</v>
      </c>
      <c r="X31" s="144">
        <f t="shared" si="11"/>
        <v>0</v>
      </c>
      <c r="Y31" s="144">
        <f t="shared" si="11"/>
        <v>0</v>
      </c>
      <c r="Z31" s="144">
        <f t="shared" si="11"/>
        <v>0</v>
      </c>
      <c r="AA31" s="144">
        <f t="shared" si="11"/>
        <v>0</v>
      </c>
      <c r="AB31" s="144">
        <f t="shared" si="11"/>
        <v>0</v>
      </c>
      <c r="AC31" s="144">
        <f t="shared" si="11"/>
        <v>0</v>
      </c>
      <c r="AD31" s="144">
        <f t="shared" si="11"/>
        <v>0</v>
      </c>
    </row>
    <row r="32" spans="4:30" ht="18" customHeight="1">
      <c r="D32" s="225"/>
      <c r="E32" s="174" t="s">
        <v>112</v>
      </c>
      <c r="F32" s="173">
        <f aca="true" t="shared" si="12" ref="F32:AD32">IF(F31&lt;=1950000,F31*0.05,IF(F31&lt;=3300000,F31*0.1-97500,IF(F31&lt;=6950000,F31*0.2-427500,"課税所得695万超")))</f>
        <v>0</v>
      </c>
      <c r="G32" s="173">
        <f t="shared" si="12"/>
        <v>0</v>
      </c>
      <c r="H32" s="173">
        <f t="shared" si="12"/>
        <v>0</v>
      </c>
      <c r="I32" s="173">
        <f t="shared" si="12"/>
        <v>0</v>
      </c>
      <c r="J32" s="173">
        <f t="shared" si="12"/>
        <v>0</v>
      </c>
      <c r="K32" s="173">
        <f t="shared" si="12"/>
        <v>0</v>
      </c>
      <c r="L32" s="173">
        <f t="shared" si="12"/>
        <v>0</v>
      </c>
      <c r="M32" s="173">
        <f t="shared" si="12"/>
        <v>0</v>
      </c>
      <c r="N32" s="173">
        <f t="shared" si="12"/>
        <v>0</v>
      </c>
      <c r="O32" s="173">
        <f t="shared" si="12"/>
        <v>0</v>
      </c>
      <c r="P32" s="173">
        <f t="shared" si="12"/>
        <v>0</v>
      </c>
      <c r="Q32" s="173">
        <f t="shared" si="12"/>
        <v>0</v>
      </c>
      <c r="R32" s="173">
        <f t="shared" si="12"/>
        <v>0</v>
      </c>
      <c r="S32" s="173">
        <f t="shared" si="12"/>
        <v>0</v>
      </c>
      <c r="T32" s="173">
        <f t="shared" si="12"/>
        <v>0</v>
      </c>
      <c r="U32" s="173">
        <f t="shared" si="12"/>
        <v>0</v>
      </c>
      <c r="V32" s="173">
        <f t="shared" si="12"/>
        <v>0</v>
      </c>
      <c r="W32" s="173">
        <f t="shared" si="12"/>
        <v>0</v>
      </c>
      <c r="X32" s="173">
        <f t="shared" si="12"/>
        <v>0</v>
      </c>
      <c r="Y32" s="173">
        <f t="shared" si="12"/>
        <v>0</v>
      </c>
      <c r="Z32" s="173">
        <f t="shared" si="12"/>
        <v>0</v>
      </c>
      <c r="AA32" s="173">
        <f t="shared" si="12"/>
        <v>0</v>
      </c>
      <c r="AB32" s="173">
        <f t="shared" si="12"/>
        <v>0</v>
      </c>
      <c r="AC32" s="173">
        <f t="shared" si="12"/>
        <v>0</v>
      </c>
      <c r="AD32" s="173">
        <f t="shared" si="12"/>
        <v>0</v>
      </c>
    </row>
    <row r="33" ht="18" customHeight="1"/>
    <row r="34" spans="4:6" ht="18" customHeight="1">
      <c r="D34" s="149" t="s">
        <v>111</v>
      </c>
      <c r="F34" t="s">
        <v>110</v>
      </c>
    </row>
    <row r="35" spans="4:30" s="161" customFormat="1" ht="30" customHeight="1">
      <c r="D35" s="246" t="s">
        <v>0</v>
      </c>
      <c r="E35" s="172" t="s">
        <v>86</v>
      </c>
      <c r="F35" s="171">
        <f aca="true" t="shared" si="13" ref="F35:AD35">F66</f>
        <v>6000000</v>
      </c>
      <c r="G35" s="171">
        <f t="shared" si="13"/>
        <v>2050000</v>
      </c>
      <c r="H35" s="171">
        <f t="shared" si="13"/>
        <v>550000</v>
      </c>
      <c r="I35" s="171">
        <f t="shared" si="13"/>
        <v>550000</v>
      </c>
      <c r="J35" s="171">
        <f t="shared" si="13"/>
        <v>550000</v>
      </c>
      <c r="K35" s="171">
        <f t="shared" si="13"/>
        <v>1550000</v>
      </c>
      <c r="L35" s="171">
        <f t="shared" si="13"/>
        <v>1000000</v>
      </c>
      <c r="M35" s="171">
        <f t="shared" si="13"/>
        <v>1000000</v>
      </c>
      <c r="N35" s="171">
        <f t="shared" si="13"/>
        <v>1000000</v>
      </c>
      <c r="O35" s="171">
        <f t="shared" si="13"/>
        <v>1000000</v>
      </c>
      <c r="P35" s="171">
        <f t="shared" si="13"/>
        <v>1000000</v>
      </c>
      <c r="Q35" s="171">
        <f t="shared" si="13"/>
        <v>1000000</v>
      </c>
      <c r="R35" s="171">
        <f t="shared" si="13"/>
        <v>1000000</v>
      </c>
      <c r="S35" s="171">
        <f t="shared" si="13"/>
        <v>1000000</v>
      </c>
      <c r="T35" s="171">
        <f t="shared" si="13"/>
        <v>1000000</v>
      </c>
      <c r="U35" s="171">
        <f t="shared" si="13"/>
        <v>1000000</v>
      </c>
      <c r="V35" s="171">
        <f t="shared" si="13"/>
        <v>1000000</v>
      </c>
      <c r="W35" s="171">
        <f t="shared" si="13"/>
        <v>1000000</v>
      </c>
      <c r="X35" s="171">
        <f t="shared" si="13"/>
        <v>1000000</v>
      </c>
      <c r="Y35" s="171">
        <f t="shared" si="13"/>
        <v>1000000</v>
      </c>
      <c r="Z35" s="171">
        <f t="shared" si="13"/>
        <v>1000000</v>
      </c>
      <c r="AA35" s="171">
        <f t="shared" si="13"/>
        <v>1000000</v>
      </c>
      <c r="AB35" s="171">
        <f t="shared" si="13"/>
        <v>1000000</v>
      </c>
      <c r="AC35" s="171">
        <f t="shared" si="13"/>
        <v>1000000</v>
      </c>
      <c r="AD35" s="171">
        <f t="shared" si="13"/>
        <v>1000000</v>
      </c>
    </row>
    <row r="36" spans="4:30" s="161" customFormat="1" ht="18" customHeight="1">
      <c r="D36" s="247"/>
      <c r="E36" s="168" t="s">
        <v>107</v>
      </c>
      <c r="F36" s="167">
        <v>330000</v>
      </c>
      <c r="G36" s="167">
        <v>330000</v>
      </c>
      <c r="H36" s="167">
        <v>330000</v>
      </c>
      <c r="I36" s="167">
        <v>330000</v>
      </c>
      <c r="J36" s="167">
        <v>330000</v>
      </c>
      <c r="K36" s="167">
        <v>330000</v>
      </c>
      <c r="L36" s="167">
        <v>330000</v>
      </c>
      <c r="M36" s="167">
        <v>330000</v>
      </c>
      <c r="N36" s="167">
        <v>330000</v>
      </c>
      <c r="O36" s="167">
        <v>330000</v>
      </c>
      <c r="P36" s="167">
        <v>330000</v>
      </c>
      <c r="Q36" s="167">
        <v>330000</v>
      </c>
      <c r="R36" s="167">
        <v>330000</v>
      </c>
      <c r="S36" s="167">
        <v>330000</v>
      </c>
      <c r="T36" s="167">
        <v>330000</v>
      </c>
      <c r="U36" s="167">
        <v>330000</v>
      </c>
      <c r="V36" s="167">
        <v>330000</v>
      </c>
      <c r="W36" s="167">
        <v>330000</v>
      </c>
      <c r="X36" s="167">
        <v>330000</v>
      </c>
      <c r="Y36" s="167">
        <v>330000</v>
      </c>
      <c r="Z36" s="167">
        <v>330000</v>
      </c>
      <c r="AA36" s="167">
        <v>330000</v>
      </c>
      <c r="AB36" s="167">
        <v>330000</v>
      </c>
      <c r="AC36" s="167">
        <v>330000</v>
      </c>
      <c r="AD36" s="167">
        <v>330000</v>
      </c>
    </row>
    <row r="37" spans="4:31" s="161" customFormat="1" ht="18" customHeight="1">
      <c r="D37" s="247"/>
      <c r="E37" s="168" t="s">
        <v>106</v>
      </c>
      <c r="F37" s="167">
        <v>330000</v>
      </c>
      <c r="G37" s="167">
        <v>330000</v>
      </c>
      <c r="H37" s="167">
        <v>330000</v>
      </c>
      <c r="I37" s="167">
        <v>330000</v>
      </c>
      <c r="J37" s="167">
        <v>330000</v>
      </c>
      <c r="K37" s="167">
        <v>330000</v>
      </c>
      <c r="L37" s="167">
        <v>330000</v>
      </c>
      <c r="M37" s="167">
        <v>330000</v>
      </c>
      <c r="N37" s="167">
        <v>330000</v>
      </c>
      <c r="O37" s="167">
        <v>330000</v>
      </c>
      <c r="P37" s="167">
        <v>380000</v>
      </c>
      <c r="Q37" s="167">
        <v>380000</v>
      </c>
      <c r="R37" s="167">
        <v>380000</v>
      </c>
      <c r="S37" s="167">
        <v>380000</v>
      </c>
      <c r="T37" s="167">
        <v>380000</v>
      </c>
      <c r="U37" s="167">
        <v>380000</v>
      </c>
      <c r="V37" s="167">
        <v>380000</v>
      </c>
      <c r="W37" s="167">
        <v>380000</v>
      </c>
      <c r="X37" s="167">
        <v>380000</v>
      </c>
      <c r="Y37" s="167">
        <v>380000</v>
      </c>
      <c r="Z37" s="167">
        <v>380000</v>
      </c>
      <c r="AA37" s="167">
        <v>380000</v>
      </c>
      <c r="AB37" s="167">
        <v>380000</v>
      </c>
      <c r="AC37" s="167">
        <v>380000</v>
      </c>
      <c r="AD37" s="167">
        <v>380000</v>
      </c>
      <c r="AE37" s="170">
        <v>380000</v>
      </c>
    </row>
    <row r="38" spans="4:30" s="161" customFormat="1" ht="18" customHeight="1">
      <c r="D38" s="247"/>
      <c r="E38" s="168" t="s">
        <v>105</v>
      </c>
      <c r="F38" s="167">
        <v>56000</v>
      </c>
      <c r="G38" s="167">
        <v>56000</v>
      </c>
      <c r="H38" s="167">
        <v>56000</v>
      </c>
      <c r="I38" s="167">
        <v>56000</v>
      </c>
      <c r="J38" s="167">
        <v>56000</v>
      </c>
      <c r="K38" s="167">
        <v>56000</v>
      </c>
      <c r="L38" s="167">
        <v>56000</v>
      </c>
      <c r="M38" s="167">
        <v>56000</v>
      </c>
      <c r="N38" s="167">
        <v>56000</v>
      </c>
      <c r="O38" s="167">
        <v>56000</v>
      </c>
      <c r="P38" s="167">
        <v>56000</v>
      </c>
      <c r="Q38" s="167">
        <v>56000</v>
      </c>
      <c r="R38" s="167">
        <v>56000</v>
      </c>
      <c r="S38" s="167">
        <v>56000</v>
      </c>
      <c r="T38" s="167">
        <v>56000</v>
      </c>
      <c r="U38" s="167">
        <v>56000</v>
      </c>
      <c r="V38" s="167">
        <v>56000</v>
      </c>
      <c r="W38" s="167">
        <v>56000</v>
      </c>
      <c r="X38" s="167">
        <v>56000</v>
      </c>
      <c r="Y38" s="167">
        <v>56000</v>
      </c>
      <c r="Z38" s="167">
        <v>56000</v>
      </c>
      <c r="AA38" s="167">
        <v>56000</v>
      </c>
      <c r="AB38" s="167">
        <v>56000</v>
      </c>
      <c r="AC38" s="167">
        <v>56000</v>
      </c>
      <c r="AD38" s="167">
        <v>56000</v>
      </c>
    </row>
    <row r="39" spans="4:30" s="161" customFormat="1" ht="18" customHeight="1">
      <c r="D39" s="247"/>
      <c r="E39" s="168" t="s">
        <v>104</v>
      </c>
      <c r="F39" s="169">
        <v>1050912</v>
      </c>
      <c r="G39" s="169">
        <f aca="true" t="shared" si="14" ref="G39:AD39">F80</f>
        <v>480684</v>
      </c>
      <c r="H39" s="169">
        <f t="shared" si="14"/>
        <v>480684</v>
      </c>
      <c r="I39" s="169">
        <f t="shared" si="14"/>
        <v>79840</v>
      </c>
      <c r="J39" s="169">
        <f t="shared" si="14"/>
        <v>79840</v>
      </c>
      <c r="K39" s="169">
        <f t="shared" si="14"/>
        <v>102640</v>
      </c>
      <c r="L39" s="169">
        <f t="shared" si="14"/>
        <v>366720</v>
      </c>
      <c r="M39" s="169">
        <f t="shared" si="14"/>
        <v>249090</v>
      </c>
      <c r="N39" s="169">
        <f t="shared" si="14"/>
        <v>249090</v>
      </c>
      <c r="O39" s="169">
        <f t="shared" si="14"/>
        <v>249090</v>
      </c>
      <c r="P39" s="169">
        <f t="shared" si="14"/>
        <v>249090</v>
      </c>
      <c r="Q39" s="169">
        <f t="shared" si="14"/>
        <v>249090</v>
      </c>
      <c r="R39" s="169">
        <f t="shared" si="14"/>
        <v>249090</v>
      </c>
      <c r="S39" s="169">
        <f t="shared" si="14"/>
        <v>249090</v>
      </c>
      <c r="T39" s="169">
        <f t="shared" si="14"/>
        <v>249090</v>
      </c>
      <c r="U39" s="169">
        <f t="shared" si="14"/>
        <v>276065</v>
      </c>
      <c r="V39" s="169">
        <f t="shared" si="14"/>
        <v>276065</v>
      </c>
      <c r="W39" s="169">
        <f t="shared" si="14"/>
        <v>276065</v>
      </c>
      <c r="X39" s="169">
        <f t="shared" si="14"/>
        <v>276065</v>
      </c>
      <c r="Y39" s="169">
        <f t="shared" si="14"/>
        <v>276065</v>
      </c>
      <c r="Z39" s="169">
        <f t="shared" si="14"/>
        <v>276065</v>
      </c>
      <c r="AA39" s="169">
        <f t="shared" si="14"/>
        <v>276065</v>
      </c>
      <c r="AB39" s="169">
        <f t="shared" si="14"/>
        <v>276065</v>
      </c>
      <c r="AC39" s="169">
        <f t="shared" si="14"/>
        <v>276065</v>
      </c>
      <c r="AD39" s="169">
        <f t="shared" si="14"/>
        <v>276065</v>
      </c>
    </row>
    <row r="40" spans="4:30" s="161" customFormat="1" ht="18" customHeight="1">
      <c r="D40" s="247"/>
      <c r="E40" s="168" t="s">
        <v>103</v>
      </c>
      <c r="F40" s="169">
        <f>F35-F36-F37-F38-F39</f>
        <v>4233088</v>
      </c>
      <c r="G40" s="169">
        <f aca="true" t="shared" si="15" ref="G40:AD40">IF(G35-G36-G37-G38-G39&lt;0,0,G35-G36-G37-G38-G39)</f>
        <v>853316</v>
      </c>
      <c r="H40" s="169">
        <f t="shared" si="15"/>
        <v>0</v>
      </c>
      <c r="I40" s="169">
        <f t="shared" si="15"/>
        <v>0</v>
      </c>
      <c r="J40" s="169">
        <f t="shared" si="15"/>
        <v>0</v>
      </c>
      <c r="K40" s="169">
        <f t="shared" si="15"/>
        <v>731360</v>
      </c>
      <c r="L40" s="169">
        <f t="shared" si="15"/>
        <v>0</v>
      </c>
      <c r="M40" s="169">
        <f t="shared" si="15"/>
        <v>34910</v>
      </c>
      <c r="N40" s="169">
        <f t="shared" si="15"/>
        <v>34910</v>
      </c>
      <c r="O40" s="169">
        <f t="shared" si="15"/>
        <v>34910</v>
      </c>
      <c r="P40" s="169">
        <f t="shared" si="15"/>
        <v>0</v>
      </c>
      <c r="Q40" s="169">
        <f t="shared" si="15"/>
        <v>0</v>
      </c>
      <c r="R40" s="169">
        <f t="shared" si="15"/>
        <v>0</v>
      </c>
      <c r="S40" s="169">
        <f t="shared" si="15"/>
        <v>0</v>
      </c>
      <c r="T40" s="169">
        <f t="shared" si="15"/>
        <v>0</v>
      </c>
      <c r="U40" s="169">
        <f t="shared" si="15"/>
        <v>0</v>
      </c>
      <c r="V40" s="169">
        <f t="shared" si="15"/>
        <v>0</v>
      </c>
      <c r="W40" s="169">
        <f t="shared" si="15"/>
        <v>0</v>
      </c>
      <c r="X40" s="169">
        <f t="shared" si="15"/>
        <v>0</v>
      </c>
      <c r="Y40" s="169">
        <f t="shared" si="15"/>
        <v>0</v>
      </c>
      <c r="Z40" s="169">
        <f t="shared" si="15"/>
        <v>0</v>
      </c>
      <c r="AA40" s="169">
        <f t="shared" si="15"/>
        <v>0</v>
      </c>
      <c r="AB40" s="169">
        <f t="shared" si="15"/>
        <v>0</v>
      </c>
      <c r="AC40" s="169">
        <f t="shared" si="15"/>
        <v>0</v>
      </c>
      <c r="AD40" s="169">
        <f t="shared" si="15"/>
        <v>0</v>
      </c>
    </row>
    <row r="41" spans="4:30" s="161" customFormat="1" ht="18" customHeight="1">
      <c r="D41" s="247"/>
      <c r="E41" s="168" t="s">
        <v>102</v>
      </c>
      <c r="F41" s="167">
        <f aca="true" t="shared" si="16" ref="F41:AD41">IF(F35&lt;819000,0,F40*0.1)</f>
        <v>423308.80000000005</v>
      </c>
      <c r="G41" s="167">
        <f t="shared" si="16"/>
        <v>85331.6</v>
      </c>
      <c r="H41" s="167">
        <f t="shared" si="16"/>
        <v>0</v>
      </c>
      <c r="I41" s="167">
        <f t="shared" si="16"/>
        <v>0</v>
      </c>
      <c r="J41" s="167">
        <f t="shared" si="16"/>
        <v>0</v>
      </c>
      <c r="K41" s="167">
        <f t="shared" si="16"/>
        <v>73136</v>
      </c>
      <c r="L41" s="167">
        <f t="shared" si="16"/>
        <v>0</v>
      </c>
      <c r="M41" s="167">
        <f t="shared" si="16"/>
        <v>3491</v>
      </c>
      <c r="N41" s="167">
        <f t="shared" si="16"/>
        <v>3491</v>
      </c>
      <c r="O41" s="167">
        <f t="shared" si="16"/>
        <v>3491</v>
      </c>
      <c r="P41" s="167">
        <f t="shared" si="16"/>
        <v>0</v>
      </c>
      <c r="Q41" s="167">
        <f t="shared" si="16"/>
        <v>0</v>
      </c>
      <c r="R41" s="167">
        <f t="shared" si="16"/>
        <v>0</v>
      </c>
      <c r="S41" s="167">
        <f t="shared" si="16"/>
        <v>0</v>
      </c>
      <c r="T41" s="167">
        <f t="shared" si="16"/>
        <v>0</v>
      </c>
      <c r="U41" s="167">
        <f t="shared" si="16"/>
        <v>0</v>
      </c>
      <c r="V41" s="167">
        <f t="shared" si="16"/>
        <v>0</v>
      </c>
      <c r="W41" s="167">
        <f t="shared" si="16"/>
        <v>0</v>
      </c>
      <c r="X41" s="167">
        <f t="shared" si="16"/>
        <v>0</v>
      </c>
      <c r="Y41" s="167">
        <f t="shared" si="16"/>
        <v>0</v>
      </c>
      <c r="Z41" s="167">
        <f t="shared" si="16"/>
        <v>0</v>
      </c>
      <c r="AA41" s="167">
        <f t="shared" si="16"/>
        <v>0</v>
      </c>
      <c r="AB41" s="167">
        <f t="shared" si="16"/>
        <v>0</v>
      </c>
      <c r="AC41" s="167">
        <f t="shared" si="16"/>
        <v>0</v>
      </c>
      <c r="AD41" s="167">
        <f t="shared" si="16"/>
        <v>0</v>
      </c>
    </row>
    <row r="42" spans="4:30" s="161" customFormat="1" ht="18" customHeight="1">
      <c r="D42" s="247"/>
      <c r="E42" s="168" t="s">
        <v>109</v>
      </c>
      <c r="F42" s="167">
        <v>2500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5000</v>
      </c>
      <c r="M42" s="167">
        <v>5000</v>
      </c>
      <c r="N42" s="167">
        <v>5000</v>
      </c>
      <c r="O42" s="167">
        <f aca="true" t="shared" si="17" ref="O42:AD42">IF((O21-P37)&gt;O40,IF(O40*0.05&gt;2500,O40*0.05,2500),(O21-P37)*0.05)</f>
        <v>2500</v>
      </c>
      <c r="P42" s="167">
        <f t="shared" si="17"/>
        <v>2500</v>
      </c>
      <c r="Q42" s="167">
        <f t="shared" si="17"/>
        <v>2500</v>
      </c>
      <c r="R42" s="167">
        <f t="shared" si="17"/>
        <v>2500</v>
      </c>
      <c r="S42" s="167">
        <f t="shared" si="17"/>
        <v>2500</v>
      </c>
      <c r="T42" s="167">
        <f t="shared" si="17"/>
        <v>2500</v>
      </c>
      <c r="U42" s="167">
        <f t="shared" si="17"/>
        <v>2500</v>
      </c>
      <c r="V42" s="167">
        <f t="shared" si="17"/>
        <v>2500</v>
      </c>
      <c r="W42" s="167">
        <f t="shared" si="17"/>
        <v>2500</v>
      </c>
      <c r="X42" s="167">
        <f t="shared" si="17"/>
        <v>2500</v>
      </c>
      <c r="Y42" s="167">
        <f t="shared" si="17"/>
        <v>2500</v>
      </c>
      <c r="Z42" s="167">
        <f t="shared" si="17"/>
        <v>2500</v>
      </c>
      <c r="AA42" s="167">
        <f t="shared" si="17"/>
        <v>2500</v>
      </c>
      <c r="AB42" s="167">
        <f t="shared" si="17"/>
        <v>2500</v>
      </c>
      <c r="AC42" s="167">
        <f t="shared" si="17"/>
        <v>2500</v>
      </c>
      <c r="AD42" s="167">
        <f t="shared" si="17"/>
        <v>2500</v>
      </c>
    </row>
    <row r="43" spans="4:30" s="161" customFormat="1" ht="18" customHeight="1">
      <c r="D43" s="247"/>
      <c r="E43" s="168" t="s">
        <v>108</v>
      </c>
      <c r="F43" s="167">
        <f aca="true" t="shared" si="18" ref="F43:AD43">IF(F41-F42&lt;0,0,F41-F42)</f>
        <v>420808.80000000005</v>
      </c>
      <c r="G43" s="167">
        <f t="shared" si="18"/>
        <v>85331.6</v>
      </c>
      <c r="H43" s="167">
        <f t="shared" si="18"/>
        <v>0</v>
      </c>
      <c r="I43" s="167">
        <f t="shared" si="18"/>
        <v>0</v>
      </c>
      <c r="J43" s="167">
        <f t="shared" si="18"/>
        <v>0</v>
      </c>
      <c r="K43" s="167">
        <f t="shared" si="18"/>
        <v>73136</v>
      </c>
      <c r="L43" s="167">
        <f t="shared" si="18"/>
        <v>0</v>
      </c>
      <c r="M43" s="167">
        <f t="shared" si="18"/>
        <v>0</v>
      </c>
      <c r="N43" s="167">
        <f t="shared" si="18"/>
        <v>0</v>
      </c>
      <c r="O43" s="167">
        <f t="shared" si="18"/>
        <v>991</v>
      </c>
      <c r="P43" s="167">
        <f t="shared" si="18"/>
        <v>0</v>
      </c>
      <c r="Q43" s="167">
        <f t="shared" si="18"/>
        <v>0</v>
      </c>
      <c r="R43" s="167">
        <f t="shared" si="18"/>
        <v>0</v>
      </c>
      <c r="S43" s="167">
        <f t="shared" si="18"/>
        <v>0</v>
      </c>
      <c r="T43" s="167">
        <f t="shared" si="18"/>
        <v>0</v>
      </c>
      <c r="U43" s="167">
        <f t="shared" si="18"/>
        <v>0</v>
      </c>
      <c r="V43" s="167">
        <f t="shared" si="18"/>
        <v>0</v>
      </c>
      <c r="W43" s="167">
        <f t="shared" si="18"/>
        <v>0</v>
      </c>
      <c r="X43" s="167">
        <f t="shared" si="18"/>
        <v>0</v>
      </c>
      <c r="Y43" s="167">
        <f t="shared" si="18"/>
        <v>0</v>
      </c>
      <c r="Z43" s="167">
        <f t="shared" si="18"/>
        <v>0</v>
      </c>
      <c r="AA43" s="167">
        <f t="shared" si="18"/>
        <v>0</v>
      </c>
      <c r="AB43" s="167">
        <f t="shared" si="18"/>
        <v>0</v>
      </c>
      <c r="AC43" s="167">
        <f t="shared" si="18"/>
        <v>0</v>
      </c>
      <c r="AD43" s="167">
        <f t="shared" si="18"/>
        <v>0</v>
      </c>
    </row>
    <row r="44" spans="4:30" s="161" customFormat="1" ht="18" customHeight="1">
      <c r="D44" s="247"/>
      <c r="E44" s="168" t="s">
        <v>101</v>
      </c>
      <c r="F44" s="167">
        <v>5500</v>
      </c>
      <c r="G44" s="167">
        <f>IF(G35&lt;819000,0,5500)</f>
        <v>5500</v>
      </c>
      <c r="H44" s="167">
        <f aca="true" t="shared" si="19" ref="H44:AD44">IF(H35&lt;819000,0,5500)</f>
        <v>0</v>
      </c>
      <c r="I44" s="167">
        <f t="shared" si="19"/>
        <v>0</v>
      </c>
      <c r="J44" s="167">
        <f t="shared" si="19"/>
        <v>0</v>
      </c>
      <c r="K44" s="167">
        <f t="shared" si="19"/>
        <v>5500</v>
      </c>
      <c r="L44" s="167">
        <f t="shared" si="19"/>
        <v>5500</v>
      </c>
      <c r="M44" s="167">
        <f t="shared" si="19"/>
        <v>5500</v>
      </c>
      <c r="N44" s="167">
        <f t="shared" si="19"/>
        <v>5500</v>
      </c>
      <c r="O44" s="167">
        <f t="shared" si="19"/>
        <v>5500</v>
      </c>
      <c r="P44" s="167">
        <f t="shared" si="19"/>
        <v>5500</v>
      </c>
      <c r="Q44" s="167">
        <f t="shared" si="19"/>
        <v>5500</v>
      </c>
      <c r="R44" s="167">
        <f t="shared" si="19"/>
        <v>5500</v>
      </c>
      <c r="S44" s="167">
        <f t="shared" si="19"/>
        <v>5500</v>
      </c>
      <c r="T44" s="167">
        <f t="shared" si="19"/>
        <v>5500</v>
      </c>
      <c r="U44" s="167">
        <f t="shared" si="19"/>
        <v>5500</v>
      </c>
      <c r="V44" s="167">
        <f t="shared" si="19"/>
        <v>5500</v>
      </c>
      <c r="W44" s="167">
        <f t="shared" si="19"/>
        <v>5500</v>
      </c>
      <c r="X44" s="167">
        <f t="shared" si="19"/>
        <v>5500</v>
      </c>
      <c r="Y44" s="167">
        <f t="shared" si="19"/>
        <v>5500</v>
      </c>
      <c r="Z44" s="167">
        <f t="shared" si="19"/>
        <v>5500</v>
      </c>
      <c r="AA44" s="167">
        <f t="shared" si="19"/>
        <v>5500</v>
      </c>
      <c r="AB44" s="167">
        <f t="shared" si="19"/>
        <v>5500</v>
      </c>
      <c r="AC44" s="167">
        <f t="shared" si="19"/>
        <v>5500</v>
      </c>
      <c r="AD44" s="167">
        <f t="shared" si="19"/>
        <v>5500</v>
      </c>
    </row>
    <row r="45" spans="4:30" s="161" customFormat="1" ht="18" customHeight="1">
      <c r="D45" s="248"/>
      <c r="E45" s="168" t="s">
        <v>100</v>
      </c>
      <c r="F45" s="167">
        <f aca="true" t="shared" si="20" ref="F45:AD45">F43+F44</f>
        <v>426308.80000000005</v>
      </c>
      <c r="G45" s="167">
        <f t="shared" si="20"/>
        <v>90831.6</v>
      </c>
      <c r="H45" s="167">
        <f t="shared" si="20"/>
        <v>0</v>
      </c>
      <c r="I45" s="167">
        <f t="shared" si="20"/>
        <v>0</v>
      </c>
      <c r="J45" s="167">
        <f t="shared" si="20"/>
        <v>0</v>
      </c>
      <c r="K45" s="167">
        <f t="shared" si="20"/>
        <v>78636</v>
      </c>
      <c r="L45" s="167">
        <f t="shared" si="20"/>
        <v>5500</v>
      </c>
      <c r="M45" s="167">
        <f t="shared" si="20"/>
        <v>5500</v>
      </c>
      <c r="N45" s="167">
        <f t="shared" si="20"/>
        <v>5500</v>
      </c>
      <c r="O45" s="167">
        <f t="shared" si="20"/>
        <v>6491</v>
      </c>
      <c r="P45" s="167">
        <f t="shared" si="20"/>
        <v>5500</v>
      </c>
      <c r="Q45" s="167">
        <f t="shared" si="20"/>
        <v>5500</v>
      </c>
      <c r="R45" s="167">
        <f t="shared" si="20"/>
        <v>5500</v>
      </c>
      <c r="S45" s="167">
        <f t="shared" si="20"/>
        <v>5500</v>
      </c>
      <c r="T45" s="167">
        <f t="shared" si="20"/>
        <v>5500</v>
      </c>
      <c r="U45" s="167">
        <f t="shared" si="20"/>
        <v>5500</v>
      </c>
      <c r="V45" s="167">
        <f t="shared" si="20"/>
        <v>5500</v>
      </c>
      <c r="W45" s="167">
        <f t="shared" si="20"/>
        <v>5500</v>
      </c>
      <c r="X45" s="167">
        <f t="shared" si="20"/>
        <v>5500</v>
      </c>
      <c r="Y45" s="167">
        <f t="shared" si="20"/>
        <v>5500</v>
      </c>
      <c r="Z45" s="167">
        <f t="shared" si="20"/>
        <v>5500</v>
      </c>
      <c r="AA45" s="167">
        <f t="shared" si="20"/>
        <v>5500</v>
      </c>
      <c r="AB45" s="167">
        <f t="shared" si="20"/>
        <v>5500</v>
      </c>
      <c r="AC45" s="167">
        <f t="shared" si="20"/>
        <v>5500</v>
      </c>
      <c r="AD45" s="167">
        <f t="shared" si="20"/>
        <v>5500</v>
      </c>
    </row>
    <row r="46" spans="4:30" s="161" customFormat="1" ht="30" customHeight="1">
      <c r="D46" s="246" t="s">
        <v>1</v>
      </c>
      <c r="E46" s="166" t="s">
        <v>86</v>
      </c>
      <c r="F46" s="165">
        <f aca="true" t="shared" si="21" ref="F46:AD46">F69</f>
        <v>0</v>
      </c>
      <c r="G46" s="165">
        <f t="shared" si="21"/>
        <v>0</v>
      </c>
      <c r="H46" s="165">
        <f t="shared" si="21"/>
        <v>0</v>
      </c>
      <c r="I46" s="165">
        <f t="shared" si="21"/>
        <v>0</v>
      </c>
      <c r="J46" s="165">
        <f t="shared" si="21"/>
        <v>0</v>
      </c>
      <c r="K46" s="165">
        <f t="shared" si="21"/>
        <v>0</v>
      </c>
      <c r="L46" s="165">
        <f t="shared" si="21"/>
        <v>0</v>
      </c>
      <c r="M46" s="165">
        <f t="shared" si="21"/>
        <v>0</v>
      </c>
      <c r="N46" s="165">
        <f t="shared" si="21"/>
        <v>0</v>
      </c>
      <c r="O46" s="165">
        <f t="shared" si="21"/>
        <v>0</v>
      </c>
      <c r="P46" s="165">
        <f t="shared" si="21"/>
        <v>0</v>
      </c>
      <c r="Q46" s="165">
        <f t="shared" si="21"/>
        <v>0</v>
      </c>
      <c r="R46" s="165">
        <f t="shared" si="21"/>
        <v>0</v>
      </c>
      <c r="S46" s="165">
        <f t="shared" si="21"/>
        <v>0</v>
      </c>
      <c r="T46" s="165">
        <f t="shared" si="21"/>
        <v>0</v>
      </c>
      <c r="U46" s="165">
        <f t="shared" si="21"/>
        <v>0</v>
      </c>
      <c r="V46" s="165">
        <f t="shared" si="21"/>
        <v>0</v>
      </c>
      <c r="W46" s="165">
        <f t="shared" si="21"/>
        <v>0</v>
      </c>
      <c r="X46" s="165">
        <f t="shared" si="21"/>
        <v>0</v>
      </c>
      <c r="Y46" s="165">
        <f t="shared" si="21"/>
        <v>0</v>
      </c>
      <c r="Z46" s="165">
        <f t="shared" si="21"/>
        <v>0</v>
      </c>
      <c r="AA46" s="165">
        <f t="shared" si="21"/>
        <v>0</v>
      </c>
      <c r="AB46" s="165">
        <f t="shared" si="21"/>
        <v>0</v>
      </c>
      <c r="AC46" s="165">
        <f t="shared" si="21"/>
        <v>0</v>
      </c>
      <c r="AD46" s="165">
        <f t="shared" si="21"/>
        <v>0</v>
      </c>
    </row>
    <row r="47" spans="4:30" s="161" customFormat="1" ht="18" customHeight="1">
      <c r="D47" s="247"/>
      <c r="E47" s="163" t="s">
        <v>107</v>
      </c>
      <c r="F47" s="162">
        <v>330000</v>
      </c>
      <c r="G47" s="162">
        <v>330000</v>
      </c>
      <c r="H47" s="162">
        <v>330000</v>
      </c>
      <c r="I47" s="162">
        <v>330000</v>
      </c>
      <c r="J47" s="162">
        <v>330000</v>
      </c>
      <c r="K47" s="162">
        <v>330000</v>
      </c>
      <c r="L47" s="162">
        <v>330000</v>
      </c>
      <c r="M47" s="162">
        <v>330000</v>
      </c>
      <c r="N47" s="162">
        <v>330000</v>
      </c>
      <c r="O47" s="162">
        <v>330000</v>
      </c>
      <c r="P47" s="162">
        <v>330000</v>
      </c>
      <c r="Q47" s="162">
        <v>330000</v>
      </c>
      <c r="R47" s="162">
        <v>330000</v>
      </c>
      <c r="S47" s="162">
        <v>330000</v>
      </c>
      <c r="T47" s="162">
        <v>330000</v>
      </c>
      <c r="U47" s="162">
        <v>330000</v>
      </c>
      <c r="V47" s="162">
        <v>330000</v>
      </c>
      <c r="W47" s="162">
        <v>330000</v>
      </c>
      <c r="X47" s="162">
        <v>330000</v>
      </c>
      <c r="Y47" s="162">
        <v>330000</v>
      </c>
      <c r="Z47" s="162">
        <v>330000</v>
      </c>
      <c r="AA47" s="162">
        <v>330000</v>
      </c>
      <c r="AB47" s="162">
        <v>330000</v>
      </c>
      <c r="AC47" s="162">
        <v>330000</v>
      </c>
      <c r="AD47" s="162">
        <v>330000</v>
      </c>
    </row>
    <row r="48" spans="4:30" s="161" customFormat="1" ht="18" customHeight="1">
      <c r="D48" s="247"/>
      <c r="E48" s="163" t="s">
        <v>106</v>
      </c>
      <c r="F48" s="162">
        <v>0</v>
      </c>
      <c r="G48" s="162">
        <v>0</v>
      </c>
      <c r="H48" s="162">
        <v>0</v>
      </c>
      <c r="I48" s="162">
        <v>0</v>
      </c>
      <c r="J48" s="162">
        <v>0</v>
      </c>
      <c r="K48" s="162">
        <v>0</v>
      </c>
      <c r="L48" s="162">
        <v>0</v>
      </c>
      <c r="M48" s="162">
        <v>0</v>
      </c>
      <c r="N48" s="162">
        <v>0</v>
      </c>
      <c r="O48" s="162">
        <v>0</v>
      </c>
      <c r="P48" s="162">
        <v>0</v>
      </c>
      <c r="Q48" s="162">
        <v>0</v>
      </c>
      <c r="R48" s="162">
        <v>0</v>
      </c>
      <c r="S48" s="162">
        <v>0</v>
      </c>
      <c r="T48" s="162">
        <v>0</v>
      </c>
      <c r="U48" s="162">
        <v>0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</row>
    <row r="49" spans="4:30" s="161" customFormat="1" ht="18" customHeight="1">
      <c r="D49" s="247"/>
      <c r="E49" s="163" t="s">
        <v>105</v>
      </c>
      <c r="F49" s="162">
        <v>56000</v>
      </c>
      <c r="G49" s="162">
        <v>56000</v>
      </c>
      <c r="H49" s="162">
        <v>56000</v>
      </c>
      <c r="I49" s="162">
        <v>56000</v>
      </c>
      <c r="J49" s="162">
        <v>56000</v>
      </c>
      <c r="K49" s="162">
        <v>56000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0</v>
      </c>
      <c r="S49" s="162">
        <v>0</v>
      </c>
      <c r="T49" s="162">
        <v>0</v>
      </c>
      <c r="U49" s="162">
        <v>0</v>
      </c>
      <c r="V49" s="162">
        <v>0</v>
      </c>
      <c r="W49" s="162">
        <v>0</v>
      </c>
      <c r="X49" s="162">
        <v>0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</row>
    <row r="50" spans="4:30" s="161" customFormat="1" ht="18" customHeight="1">
      <c r="D50" s="247"/>
      <c r="E50" s="163" t="s">
        <v>104</v>
      </c>
      <c r="F50" s="164">
        <v>0</v>
      </c>
      <c r="G50" s="164">
        <f aca="true" t="shared" si="22" ref="G50:AD50">F89</f>
        <v>0</v>
      </c>
      <c r="H50" s="164">
        <f t="shared" si="22"/>
        <v>0</v>
      </c>
      <c r="I50" s="164">
        <f t="shared" si="22"/>
        <v>0</v>
      </c>
      <c r="J50" s="164">
        <f t="shared" si="22"/>
        <v>0</v>
      </c>
      <c r="K50" s="164">
        <f t="shared" si="22"/>
        <v>0</v>
      </c>
      <c r="L50" s="164">
        <f t="shared" si="22"/>
        <v>0</v>
      </c>
      <c r="M50" s="164">
        <f t="shared" si="22"/>
        <v>0</v>
      </c>
      <c r="N50" s="164">
        <f t="shared" si="22"/>
        <v>0</v>
      </c>
      <c r="O50" s="164">
        <f t="shared" si="22"/>
        <v>0</v>
      </c>
      <c r="P50" s="164">
        <f t="shared" si="22"/>
        <v>0</v>
      </c>
      <c r="Q50" s="164">
        <f t="shared" si="22"/>
        <v>0</v>
      </c>
      <c r="R50" s="164">
        <f t="shared" si="22"/>
        <v>0</v>
      </c>
      <c r="S50" s="164">
        <f t="shared" si="22"/>
        <v>0</v>
      </c>
      <c r="T50" s="164">
        <f t="shared" si="22"/>
        <v>0</v>
      </c>
      <c r="U50" s="164">
        <f t="shared" si="22"/>
        <v>0</v>
      </c>
      <c r="V50" s="164">
        <f t="shared" si="22"/>
        <v>0</v>
      </c>
      <c r="W50" s="164">
        <f t="shared" si="22"/>
        <v>0</v>
      </c>
      <c r="X50" s="164">
        <f t="shared" si="22"/>
        <v>0</v>
      </c>
      <c r="Y50" s="164">
        <f t="shared" si="22"/>
        <v>0</v>
      </c>
      <c r="Z50" s="164">
        <f t="shared" si="22"/>
        <v>0</v>
      </c>
      <c r="AA50" s="164">
        <f t="shared" si="22"/>
        <v>0</v>
      </c>
      <c r="AB50" s="164">
        <f t="shared" si="22"/>
        <v>0</v>
      </c>
      <c r="AC50" s="164">
        <f t="shared" si="22"/>
        <v>0</v>
      </c>
      <c r="AD50" s="164">
        <f t="shared" si="22"/>
        <v>0</v>
      </c>
    </row>
    <row r="51" spans="4:30" s="161" customFormat="1" ht="18" customHeight="1">
      <c r="D51" s="247"/>
      <c r="E51" s="163" t="s">
        <v>103</v>
      </c>
      <c r="F51" s="164">
        <f aca="true" t="shared" si="23" ref="F51:AD51">IF(F46-F47-F48-F49-F50&lt;0,0,F46-F47-F48-F49-F50)</f>
        <v>0</v>
      </c>
      <c r="G51" s="164">
        <f t="shared" si="23"/>
        <v>0</v>
      </c>
      <c r="H51" s="164">
        <f t="shared" si="23"/>
        <v>0</v>
      </c>
      <c r="I51" s="164">
        <f t="shared" si="23"/>
        <v>0</v>
      </c>
      <c r="J51" s="164">
        <f t="shared" si="23"/>
        <v>0</v>
      </c>
      <c r="K51" s="164">
        <f t="shared" si="23"/>
        <v>0</v>
      </c>
      <c r="L51" s="164">
        <f t="shared" si="23"/>
        <v>0</v>
      </c>
      <c r="M51" s="164">
        <f t="shared" si="23"/>
        <v>0</v>
      </c>
      <c r="N51" s="164">
        <f t="shared" si="23"/>
        <v>0</v>
      </c>
      <c r="O51" s="164">
        <f t="shared" si="23"/>
        <v>0</v>
      </c>
      <c r="P51" s="164">
        <f t="shared" si="23"/>
        <v>0</v>
      </c>
      <c r="Q51" s="164">
        <f t="shared" si="23"/>
        <v>0</v>
      </c>
      <c r="R51" s="164">
        <f t="shared" si="23"/>
        <v>0</v>
      </c>
      <c r="S51" s="164">
        <f t="shared" si="23"/>
        <v>0</v>
      </c>
      <c r="T51" s="164">
        <f t="shared" si="23"/>
        <v>0</v>
      </c>
      <c r="U51" s="164">
        <f t="shared" si="23"/>
        <v>0</v>
      </c>
      <c r="V51" s="164">
        <f t="shared" si="23"/>
        <v>0</v>
      </c>
      <c r="W51" s="164">
        <f t="shared" si="23"/>
        <v>0</v>
      </c>
      <c r="X51" s="164">
        <f t="shared" si="23"/>
        <v>0</v>
      </c>
      <c r="Y51" s="164">
        <f t="shared" si="23"/>
        <v>0</v>
      </c>
      <c r="Z51" s="164">
        <f t="shared" si="23"/>
        <v>0</v>
      </c>
      <c r="AA51" s="164">
        <f t="shared" si="23"/>
        <v>0</v>
      </c>
      <c r="AB51" s="164">
        <f t="shared" si="23"/>
        <v>0</v>
      </c>
      <c r="AC51" s="164">
        <f t="shared" si="23"/>
        <v>0</v>
      </c>
      <c r="AD51" s="164">
        <f t="shared" si="23"/>
        <v>0</v>
      </c>
    </row>
    <row r="52" spans="4:30" s="161" customFormat="1" ht="18" customHeight="1">
      <c r="D52" s="247"/>
      <c r="E52" s="163" t="s">
        <v>102</v>
      </c>
      <c r="F52" s="162">
        <f>IF(F46&lt;819000,0,F51*0.1)</f>
        <v>0</v>
      </c>
      <c r="G52" s="162">
        <f aca="true" t="shared" si="24" ref="G52:AD52">IF(G46&lt;819000,0,G51*0.1)</f>
        <v>0</v>
      </c>
      <c r="H52" s="162">
        <f t="shared" si="24"/>
        <v>0</v>
      </c>
      <c r="I52" s="162">
        <f t="shared" si="24"/>
        <v>0</v>
      </c>
      <c r="J52" s="162">
        <f t="shared" si="24"/>
        <v>0</v>
      </c>
      <c r="K52" s="162">
        <f t="shared" si="24"/>
        <v>0</v>
      </c>
      <c r="L52" s="162">
        <f t="shared" si="24"/>
        <v>0</v>
      </c>
      <c r="M52" s="162">
        <f t="shared" si="24"/>
        <v>0</v>
      </c>
      <c r="N52" s="162">
        <f t="shared" si="24"/>
        <v>0</v>
      </c>
      <c r="O52" s="162">
        <f t="shared" si="24"/>
        <v>0</v>
      </c>
      <c r="P52" s="162">
        <f t="shared" si="24"/>
        <v>0</v>
      </c>
      <c r="Q52" s="162">
        <f t="shared" si="24"/>
        <v>0</v>
      </c>
      <c r="R52" s="162">
        <f t="shared" si="24"/>
        <v>0</v>
      </c>
      <c r="S52" s="162">
        <f t="shared" si="24"/>
        <v>0</v>
      </c>
      <c r="T52" s="162">
        <f t="shared" si="24"/>
        <v>0</v>
      </c>
      <c r="U52" s="162">
        <f t="shared" si="24"/>
        <v>0</v>
      </c>
      <c r="V52" s="162">
        <f t="shared" si="24"/>
        <v>0</v>
      </c>
      <c r="W52" s="162">
        <f t="shared" si="24"/>
        <v>0</v>
      </c>
      <c r="X52" s="162">
        <f t="shared" si="24"/>
        <v>0</v>
      </c>
      <c r="Y52" s="162">
        <f t="shared" si="24"/>
        <v>0</v>
      </c>
      <c r="Z52" s="162">
        <f t="shared" si="24"/>
        <v>0</v>
      </c>
      <c r="AA52" s="162">
        <f t="shared" si="24"/>
        <v>0</v>
      </c>
      <c r="AB52" s="162">
        <f t="shared" si="24"/>
        <v>0</v>
      </c>
      <c r="AC52" s="162">
        <f t="shared" si="24"/>
        <v>0</v>
      </c>
      <c r="AD52" s="162">
        <f t="shared" si="24"/>
        <v>0</v>
      </c>
    </row>
    <row r="53" spans="4:30" s="161" customFormat="1" ht="18" customHeight="1">
      <c r="D53" s="247"/>
      <c r="E53" s="163" t="s">
        <v>101</v>
      </c>
      <c r="F53" s="162">
        <f aca="true" t="shared" si="25" ref="F53:AD53">IF(F46&lt;910000,0,4000)</f>
        <v>0</v>
      </c>
      <c r="G53" s="162">
        <f t="shared" si="25"/>
        <v>0</v>
      </c>
      <c r="H53" s="162">
        <f t="shared" si="25"/>
        <v>0</v>
      </c>
      <c r="I53" s="162">
        <f t="shared" si="25"/>
        <v>0</v>
      </c>
      <c r="J53" s="162">
        <f t="shared" si="25"/>
        <v>0</v>
      </c>
      <c r="K53" s="162">
        <f t="shared" si="25"/>
        <v>0</v>
      </c>
      <c r="L53" s="162">
        <f t="shared" si="25"/>
        <v>0</v>
      </c>
      <c r="M53" s="162">
        <f t="shared" si="25"/>
        <v>0</v>
      </c>
      <c r="N53" s="162">
        <f t="shared" si="25"/>
        <v>0</v>
      </c>
      <c r="O53" s="162">
        <f t="shared" si="25"/>
        <v>0</v>
      </c>
      <c r="P53" s="162">
        <f t="shared" si="25"/>
        <v>0</v>
      </c>
      <c r="Q53" s="162">
        <f t="shared" si="25"/>
        <v>0</v>
      </c>
      <c r="R53" s="162">
        <f t="shared" si="25"/>
        <v>0</v>
      </c>
      <c r="S53" s="162">
        <f t="shared" si="25"/>
        <v>0</v>
      </c>
      <c r="T53" s="162">
        <f t="shared" si="25"/>
        <v>0</v>
      </c>
      <c r="U53" s="162">
        <f t="shared" si="25"/>
        <v>0</v>
      </c>
      <c r="V53" s="162">
        <f t="shared" si="25"/>
        <v>0</v>
      </c>
      <c r="W53" s="162">
        <f t="shared" si="25"/>
        <v>0</v>
      </c>
      <c r="X53" s="162">
        <f t="shared" si="25"/>
        <v>0</v>
      </c>
      <c r="Y53" s="162">
        <f t="shared" si="25"/>
        <v>0</v>
      </c>
      <c r="Z53" s="162">
        <f t="shared" si="25"/>
        <v>0</v>
      </c>
      <c r="AA53" s="162">
        <f t="shared" si="25"/>
        <v>0</v>
      </c>
      <c r="AB53" s="162">
        <f t="shared" si="25"/>
        <v>0</v>
      </c>
      <c r="AC53" s="162">
        <f t="shared" si="25"/>
        <v>0</v>
      </c>
      <c r="AD53" s="162">
        <f t="shared" si="25"/>
        <v>0</v>
      </c>
    </row>
    <row r="54" spans="4:30" s="161" customFormat="1" ht="18" customHeight="1">
      <c r="D54" s="248"/>
      <c r="E54" s="163" t="s">
        <v>100</v>
      </c>
      <c r="F54" s="162">
        <f aca="true" t="shared" si="26" ref="F54:AD54">F52+F53</f>
        <v>0</v>
      </c>
      <c r="G54" s="162">
        <f t="shared" si="26"/>
        <v>0</v>
      </c>
      <c r="H54" s="162">
        <f t="shared" si="26"/>
        <v>0</v>
      </c>
      <c r="I54" s="162">
        <f t="shared" si="26"/>
        <v>0</v>
      </c>
      <c r="J54" s="162">
        <f t="shared" si="26"/>
        <v>0</v>
      </c>
      <c r="K54" s="162">
        <f t="shared" si="26"/>
        <v>0</v>
      </c>
      <c r="L54" s="162">
        <f t="shared" si="26"/>
        <v>0</v>
      </c>
      <c r="M54" s="162">
        <f t="shared" si="26"/>
        <v>0</v>
      </c>
      <c r="N54" s="162">
        <f t="shared" si="26"/>
        <v>0</v>
      </c>
      <c r="O54" s="162">
        <f t="shared" si="26"/>
        <v>0</v>
      </c>
      <c r="P54" s="162">
        <f t="shared" si="26"/>
        <v>0</v>
      </c>
      <c r="Q54" s="162">
        <f t="shared" si="26"/>
        <v>0</v>
      </c>
      <c r="R54" s="162">
        <f t="shared" si="26"/>
        <v>0</v>
      </c>
      <c r="S54" s="162">
        <f t="shared" si="26"/>
        <v>0</v>
      </c>
      <c r="T54" s="162">
        <f t="shared" si="26"/>
        <v>0</v>
      </c>
      <c r="U54" s="162">
        <f t="shared" si="26"/>
        <v>0</v>
      </c>
      <c r="V54" s="162">
        <f t="shared" si="26"/>
        <v>0</v>
      </c>
      <c r="W54" s="162">
        <f t="shared" si="26"/>
        <v>0</v>
      </c>
      <c r="X54" s="162">
        <f t="shared" si="26"/>
        <v>0</v>
      </c>
      <c r="Y54" s="162">
        <f t="shared" si="26"/>
        <v>0</v>
      </c>
      <c r="Z54" s="162">
        <f t="shared" si="26"/>
        <v>0</v>
      </c>
      <c r="AA54" s="162">
        <f t="shared" si="26"/>
        <v>0</v>
      </c>
      <c r="AB54" s="162">
        <f t="shared" si="26"/>
        <v>0</v>
      </c>
      <c r="AC54" s="162">
        <f t="shared" si="26"/>
        <v>0</v>
      </c>
      <c r="AD54" s="162">
        <f t="shared" si="26"/>
        <v>0</v>
      </c>
    </row>
    <row r="55" spans="5:30" ht="18" customHeight="1">
      <c r="E55" s="152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</row>
    <row r="56" spans="1:30" ht="18" customHeight="1">
      <c r="A56" t="s">
        <v>99</v>
      </c>
      <c r="B56" t="s">
        <v>98</v>
      </c>
      <c r="C56" s="155">
        <v>240</v>
      </c>
      <c r="D56" s="154" t="s">
        <v>97</v>
      </c>
      <c r="E56" s="153"/>
      <c r="F56" s="150">
        <f aca="true" t="shared" si="27" ref="F56:AD56">$C$56*10000*0.014+$C$57*10000*0.014/6</f>
        <v>61600</v>
      </c>
      <c r="G56" s="150">
        <f t="shared" si="27"/>
        <v>61600</v>
      </c>
      <c r="H56" s="150">
        <f t="shared" si="27"/>
        <v>61600</v>
      </c>
      <c r="I56" s="150">
        <f t="shared" si="27"/>
        <v>61600</v>
      </c>
      <c r="J56" s="150">
        <f t="shared" si="27"/>
        <v>61600</v>
      </c>
      <c r="K56" s="150">
        <f t="shared" si="27"/>
        <v>61600</v>
      </c>
      <c r="L56" s="150">
        <f t="shared" si="27"/>
        <v>61600</v>
      </c>
      <c r="M56" s="150">
        <f t="shared" si="27"/>
        <v>61600</v>
      </c>
      <c r="N56" s="150">
        <f t="shared" si="27"/>
        <v>61600</v>
      </c>
      <c r="O56" s="150">
        <f t="shared" si="27"/>
        <v>61600</v>
      </c>
      <c r="P56" s="150">
        <f t="shared" si="27"/>
        <v>61600</v>
      </c>
      <c r="Q56" s="150">
        <f t="shared" si="27"/>
        <v>61600</v>
      </c>
      <c r="R56" s="150">
        <f t="shared" si="27"/>
        <v>61600</v>
      </c>
      <c r="S56" s="150">
        <f t="shared" si="27"/>
        <v>61600</v>
      </c>
      <c r="T56" s="150">
        <f t="shared" si="27"/>
        <v>61600</v>
      </c>
      <c r="U56" s="150">
        <f t="shared" si="27"/>
        <v>61600</v>
      </c>
      <c r="V56" s="150">
        <f t="shared" si="27"/>
        <v>61600</v>
      </c>
      <c r="W56" s="150">
        <f t="shared" si="27"/>
        <v>61600</v>
      </c>
      <c r="X56" s="150">
        <f t="shared" si="27"/>
        <v>61600</v>
      </c>
      <c r="Y56" s="150">
        <f t="shared" si="27"/>
        <v>61600</v>
      </c>
      <c r="Z56" s="150">
        <f t="shared" si="27"/>
        <v>61600</v>
      </c>
      <c r="AA56" s="150">
        <f t="shared" si="27"/>
        <v>61600</v>
      </c>
      <c r="AB56" s="150">
        <f t="shared" si="27"/>
        <v>61600</v>
      </c>
      <c r="AC56" s="150">
        <f t="shared" si="27"/>
        <v>61600</v>
      </c>
      <c r="AD56" s="150">
        <f t="shared" si="27"/>
        <v>61600</v>
      </c>
    </row>
    <row r="57" spans="2:30" ht="18" customHeight="1">
      <c r="B57" t="s">
        <v>96</v>
      </c>
      <c r="C57" s="155">
        <v>1200</v>
      </c>
      <c r="D57" s="160" t="s">
        <v>95</v>
      </c>
      <c r="E57" s="159"/>
      <c r="F57" s="150">
        <f aca="true" t="shared" si="28" ref="F57:AD57">$C$56*10000*0.003+$C$57*10000*0.003/3</f>
        <v>19200</v>
      </c>
      <c r="G57" s="150">
        <f t="shared" si="28"/>
        <v>19200</v>
      </c>
      <c r="H57" s="150">
        <f t="shared" si="28"/>
        <v>19200</v>
      </c>
      <c r="I57" s="150">
        <f t="shared" si="28"/>
        <v>19200</v>
      </c>
      <c r="J57" s="150">
        <f t="shared" si="28"/>
        <v>19200</v>
      </c>
      <c r="K57" s="150">
        <f t="shared" si="28"/>
        <v>19200</v>
      </c>
      <c r="L57" s="150">
        <f t="shared" si="28"/>
        <v>19200</v>
      </c>
      <c r="M57" s="150">
        <f t="shared" si="28"/>
        <v>19200</v>
      </c>
      <c r="N57" s="150">
        <f t="shared" si="28"/>
        <v>19200</v>
      </c>
      <c r="O57" s="150">
        <f t="shared" si="28"/>
        <v>19200</v>
      </c>
      <c r="P57" s="150">
        <f t="shared" si="28"/>
        <v>19200</v>
      </c>
      <c r="Q57" s="150">
        <f t="shared" si="28"/>
        <v>19200</v>
      </c>
      <c r="R57" s="150">
        <f t="shared" si="28"/>
        <v>19200</v>
      </c>
      <c r="S57" s="150">
        <f t="shared" si="28"/>
        <v>19200</v>
      </c>
      <c r="T57" s="150">
        <f t="shared" si="28"/>
        <v>19200</v>
      </c>
      <c r="U57" s="150">
        <f t="shared" si="28"/>
        <v>19200</v>
      </c>
      <c r="V57" s="150">
        <f t="shared" si="28"/>
        <v>19200</v>
      </c>
      <c r="W57" s="150">
        <f t="shared" si="28"/>
        <v>19200</v>
      </c>
      <c r="X57" s="150">
        <f t="shared" si="28"/>
        <v>19200</v>
      </c>
      <c r="Y57" s="150">
        <f t="shared" si="28"/>
        <v>19200</v>
      </c>
      <c r="Z57" s="150">
        <f t="shared" si="28"/>
        <v>19200</v>
      </c>
      <c r="AA57" s="150">
        <f t="shared" si="28"/>
        <v>19200</v>
      </c>
      <c r="AB57" s="150">
        <f t="shared" si="28"/>
        <v>19200</v>
      </c>
      <c r="AC57" s="150">
        <f t="shared" si="28"/>
        <v>19200</v>
      </c>
      <c r="AD57" s="150">
        <f t="shared" si="28"/>
        <v>19200</v>
      </c>
    </row>
    <row r="58" spans="3:30" s="26" customFormat="1" ht="18" customHeight="1">
      <c r="C58" s="155"/>
      <c r="D58" s="121" t="s">
        <v>94</v>
      </c>
      <c r="E58" s="157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3:30" s="26" customFormat="1" ht="18" customHeight="1">
      <c r="C59" s="155"/>
      <c r="D59" s="158"/>
      <c r="E59" s="157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3:30" ht="18" customHeight="1">
      <c r="C60" s="155"/>
      <c r="D60" s="154" t="s">
        <v>93</v>
      </c>
      <c r="E60" s="153"/>
      <c r="F60" s="150">
        <v>264337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</row>
    <row r="61" spans="2:30" ht="18" customHeight="1">
      <c r="B61" t="s">
        <v>92</v>
      </c>
      <c r="D61" s="121" t="s">
        <v>144</v>
      </c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</row>
    <row r="62" spans="5:30" ht="18" customHeight="1"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</row>
    <row r="63" spans="4:30" ht="18" customHeight="1">
      <c r="D63" s="249" t="s">
        <v>91</v>
      </c>
      <c r="E63" s="250"/>
      <c r="F63" s="150">
        <f aca="true" t="shared" si="29" ref="F63:AD63">F54+F45+F32+F25+F56+F57+F60</f>
        <v>808391.9500000001</v>
      </c>
      <c r="G63" s="150">
        <f t="shared" si="29"/>
        <v>171631.6</v>
      </c>
      <c r="H63" s="150">
        <f t="shared" si="29"/>
        <v>80800</v>
      </c>
      <c r="I63" s="150">
        <f t="shared" si="29"/>
        <v>80800</v>
      </c>
      <c r="J63" s="150">
        <f t="shared" si="29"/>
        <v>111668</v>
      </c>
      <c r="K63" s="150">
        <f t="shared" si="29"/>
        <v>159436</v>
      </c>
      <c r="L63" s="150">
        <f t="shared" si="29"/>
        <v>86300</v>
      </c>
      <c r="M63" s="150">
        <f t="shared" si="29"/>
        <v>86300</v>
      </c>
      <c r="N63" s="150">
        <f t="shared" si="29"/>
        <v>86300</v>
      </c>
      <c r="O63" s="150">
        <f t="shared" si="29"/>
        <v>87291</v>
      </c>
      <c r="P63" s="150">
        <f t="shared" si="29"/>
        <v>86300</v>
      </c>
      <c r="Q63" s="150">
        <f t="shared" si="29"/>
        <v>86300</v>
      </c>
      <c r="R63" s="150">
        <f t="shared" si="29"/>
        <v>86300</v>
      </c>
      <c r="S63" s="150">
        <f t="shared" si="29"/>
        <v>86300</v>
      </c>
      <c r="T63" s="150">
        <f t="shared" si="29"/>
        <v>86300</v>
      </c>
      <c r="U63" s="150">
        <f t="shared" si="29"/>
        <v>86300</v>
      </c>
      <c r="V63" s="150">
        <f t="shared" si="29"/>
        <v>86300</v>
      </c>
      <c r="W63" s="150">
        <f t="shared" si="29"/>
        <v>86300</v>
      </c>
      <c r="X63" s="150">
        <f t="shared" si="29"/>
        <v>86300</v>
      </c>
      <c r="Y63" s="150">
        <f t="shared" si="29"/>
        <v>86300</v>
      </c>
      <c r="Z63" s="150">
        <f t="shared" si="29"/>
        <v>86300</v>
      </c>
      <c r="AA63" s="150">
        <f t="shared" si="29"/>
        <v>86300</v>
      </c>
      <c r="AB63" s="150">
        <f t="shared" si="29"/>
        <v>86300</v>
      </c>
      <c r="AC63" s="150">
        <f t="shared" si="29"/>
        <v>86300</v>
      </c>
      <c r="AD63" s="150">
        <f t="shared" si="29"/>
        <v>86300</v>
      </c>
    </row>
    <row r="64" ht="30" customHeight="1"/>
    <row r="65" spans="4:20" ht="18" customHeight="1">
      <c r="D65" s="149" t="s">
        <v>90</v>
      </c>
      <c r="F65" t="s">
        <v>89</v>
      </c>
      <c r="J65" s="139" t="s">
        <v>88</v>
      </c>
      <c r="T65" s="139" t="s">
        <v>87</v>
      </c>
    </row>
    <row r="66" spans="4:30" ht="27">
      <c r="D66" s="237" t="s">
        <v>0</v>
      </c>
      <c r="E66" s="147" t="s">
        <v>86</v>
      </c>
      <c r="F66" s="148">
        <v>6000000</v>
      </c>
      <c r="G66" s="144">
        <f aca="true" t="shared" si="30" ref="G66:AD66">F11</f>
        <v>2050000</v>
      </c>
      <c r="H66" s="144">
        <f t="shared" si="30"/>
        <v>550000</v>
      </c>
      <c r="I66" s="144">
        <f t="shared" si="30"/>
        <v>550000</v>
      </c>
      <c r="J66" s="144">
        <f t="shared" si="30"/>
        <v>550000</v>
      </c>
      <c r="K66" s="144">
        <f t="shared" si="30"/>
        <v>1550000</v>
      </c>
      <c r="L66" s="144">
        <f t="shared" si="30"/>
        <v>1000000</v>
      </c>
      <c r="M66" s="144">
        <f t="shared" si="30"/>
        <v>1000000</v>
      </c>
      <c r="N66" s="144">
        <f t="shared" si="30"/>
        <v>1000000</v>
      </c>
      <c r="O66" s="144">
        <f t="shared" si="30"/>
        <v>1000000</v>
      </c>
      <c r="P66" s="144">
        <f t="shared" si="30"/>
        <v>1000000</v>
      </c>
      <c r="Q66" s="144">
        <f t="shared" si="30"/>
        <v>1000000</v>
      </c>
      <c r="R66" s="144">
        <f t="shared" si="30"/>
        <v>1000000</v>
      </c>
      <c r="S66" s="144">
        <f t="shared" si="30"/>
        <v>1000000</v>
      </c>
      <c r="T66" s="144">
        <f t="shared" si="30"/>
        <v>1000000</v>
      </c>
      <c r="U66" s="144">
        <f t="shared" si="30"/>
        <v>1000000</v>
      </c>
      <c r="V66" s="144">
        <f t="shared" si="30"/>
        <v>1000000</v>
      </c>
      <c r="W66" s="144">
        <f t="shared" si="30"/>
        <v>1000000</v>
      </c>
      <c r="X66" s="144">
        <f t="shared" si="30"/>
        <v>1000000</v>
      </c>
      <c r="Y66" s="144">
        <f t="shared" si="30"/>
        <v>1000000</v>
      </c>
      <c r="Z66" s="144">
        <f t="shared" si="30"/>
        <v>1000000</v>
      </c>
      <c r="AA66" s="144">
        <f t="shared" si="30"/>
        <v>1000000</v>
      </c>
      <c r="AB66" s="144">
        <f t="shared" si="30"/>
        <v>1000000</v>
      </c>
      <c r="AC66" s="144">
        <f t="shared" si="30"/>
        <v>1000000</v>
      </c>
      <c r="AD66" s="144">
        <f t="shared" si="30"/>
        <v>1000000</v>
      </c>
    </row>
    <row r="67" spans="4:30" ht="18" customHeight="1">
      <c r="D67" s="238"/>
      <c r="E67" s="9" t="s">
        <v>85</v>
      </c>
      <c r="F67" s="144">
        <f aca="true" t="shared" si="31" ref="F67:AD67">IF(F66&gt;330000,330000,F66)</f>
        <v>330000</v>
      </c>
      <c r="G67" s="144">
        <f t="shared" si="31"/>
        <v>330000</v>
      </c>
      <c r="H67" s="144">
        <f t="shared" si="31"/>
        <v>330000</v>
      </c>
      <c r="I67" s="144">
        <f t="shared" si="31"/>
        <v>330000</v>
      </c>
      <c r="J67" s="144">
        <f t="shared" si="31"/>
        <v>330000</v>
      </c>
      <c r="K67" s="144">
        <f t="shared" si="31"/>
        <v>330000</v>
      </c>
      <c r="L67" s="144">
        <f t="shared" si="31"/>
        <v>330000</v>
      </c>
      <c r="M67" s="144">
        <f t="shared" si="31"/>
        <v>330000</v>
      </c>
      <c r="N67" s="144">
        <f t="shared" si="31"/>
        <v>330000</v>
      </c>
      <c r="O67" s="144">
        <f t="shared" si="31"/>
        <v>330000</v>
      </c>
      <c r="P67" s="144">
        <f t="shared" si="31"/>
        <v>330000</v>
      </c>
      <c r="Q67" s="144">
        <f t="shared" si="31"/>
        <v>330000</v>
      </c>
      <c r="R67" s="144">
        <f t="shared" si="31"/>
        <v>330000</v>
      </c>
      <c r="S67" s="144">
        <f t="shared" si="31"/>
        <v>330000</v>
      </c>
      <c r="T67" s="144">
        <f t="shared" si="31"/>
        <v>330000</v>
      </c>
      <c r="U67" s="144">
        <f t="shared" si="31"/>
        <v>330000</v>
      </c>
      <c r="V67" s="144">
        <f t="shared" si="31"/>
        <v>330000</v>
      </c>
      <c r="W67" s="144">
        <f t="shared" si="31"/>
        <v>330000</v>
      </c>
      <c r="X67" s="144">
        <f t="shared" si="31"/>
        <v>330000</v>
      </c>
      <c r="Y67" s="144">
        <f t="shared" si="31"/>
        <v>330000</v>
      </c>
      <c r="Z67" s="144">
        <f t="shared" si="31"/>
        <v>330000</v>
      </c>
      <c r="AA67" s="144">
        <f t="shared" si="31"/>
        <v>330000</v>
      </c>
      <c r="AB67" s="144">
        <f t="shared" si="31"/>
        <v>330000</v>
      </c>
      <c r="AC67" s="144">
        <f t="shared" si="31"/>
        <v>330000</v>
      </c>
      <c r="AD67" s="144">
        <f t="shared" si="31"/>
        <v>330000</v>
      </c>
    </row>
    <row r="68" spans="4:30" ht="18" customHeight="1">
      <c r="D68" s="224"/>
      <c r="E68" s="9" t="s">
        <v>84</v>
      </c>
      <c r="F68" s="144">
        <f aca="true" t="shared" si="32" ref="F68:AD68">F66-F67</f>
        <v>5670000</v>
      </c>
      <c r="G68" s="144">
        <f t="shared" si="32"/>
        <v>1720000</v>
      </c>
      <c r="H68" s="144">
        <f t="shared" si="32"/>
        <v>220000</v>
      </c>
      <c r="I68" s="144">
        <f t="shared" si="32"/>
        <v>220000</v>
      </c>
      <c r="J68" s="144">
        <f t="shared" si="32"/>
        <v>220000</v>
      </c>
      <c r="K68" s="144">
        <f t="shared" si="32"/>
        <v>1220000</v>
      </c>
      <c r="L68" s="144">
        <f t="shared" si="32"/>
        <v>670000</v>
      </c>
      <c r="M68" s="144">
        <f t="shared" si="32"/>
        <v>670000</v>
      </c>
      <c r="N68" s="144">
        <f t="shared" si="32"/>
        <v>670000</v>
      </c>
      <c r="O68" s="144">
        <f t="shared" si="32"/>
        <v>670000</v>
      </c>
      <c r="P68" s="144">
        <f t="shared" si="32"/>
        <v>670000</v>
      </c>
      <c r="Q68" s="144">
        <f t="shared" si="32"/>
        <v>670000</v>
      </c>
      <c r="R68" s="144">
        <f t="shared" si="32"/>
        <v>670000</v>
      </c>
      <c r="S68" s="144">
        <f t="shared" si="32"/>
        <v>670000</v>
      </c>
      <c r="T68" s="144">
        <f t="shared" si="32"/>
        <v>670000</v>
      </c>
      <c r="U68" s="144">
        <f t="shared" si="32"/>
        <v>670000</v>
      </c>
      <c r="V68" s="144">
        <f t="shared" si="32"/>
        <v>670000</v>
      </c>
      <c r="W68" s="144">
        <f t="shared" si="32"/>
        <v>670000</v>
      </c>
      <c r="X68" s="144">
        <f t="shared" si="32"/>
        <v>670000</v>
      </c>
      <c r="Y68" s="144">
        <f t="shared" si="32"/>
        <v>670000</v>
      </c>
      <c r="Z68" s="144">
        <f t="shared" si="32"/>
        <v>670000</v>
      </c>
      <c r="AA68" s="144">
        <f t="shared" si="32"/>
        <v>670000</v>
      </c>
      <c r="AB68" s="144">
        <f t="shared" si="32"/>
        <v>670000</v>
      </c>
      <c r="AC68" s="144">
        <f t="shared" si="32"/>
        <v>670000</v>
      </c>
      <c r="AD68" s="144">
        <f t="shared" si="32"/>
        <v>670000</v>
      </c>
    </row>
    <row r="69" spans="4:30" ht="30" customHeight="1">
      <c r="D69" s="237" t="s">
        <v>1</v>
      </c>
      <c r="E69" s="147" t="s">
        <v>86</v>
      </c>
      <c r="F69" s="144">
        <f aca="true" t="shared" si="33" ref="F69:AD69">F16</f>
        <v>0</v>
      </c>
      <c r="G69" s="144">
        <f t="shared" si="33"/>
        <v>0</v>
      </c>
      <c r="H69" s="144">
        <f t="shared" si="33"/>
        <v>0</v>
      </c>
      <c r="I69" s="144">
        <f t="shared" si="33"/>
        <v>0</v>
      </c>
      <c r="J69" s="144">
        <f t="shared" si="33"/>
        <v>0</v>
      </c>
      <c r="K69" s="144">
        <f t="shared" si="33"/>
        <v>0</v>
      </c>
      <c r="L69" s="144">
        <f t="shared" si="33"/>
        <v>0</v>
      </c>
      <c r="M69" s="144">
        <f t="shared" si="33"/>
        <v>0</v>
      </c>
      <c r="N69" s="144">
        <f t="shared" si="33"/>
        <v>0</v>
      </c>
      <c r="O69" s="144">
        <f t="shared" si="33"/>
        <v>0</v>
      </c>
      <c r="P69" s="144">
        <f t="shared" si="33"/>
        <v>0</v>
      </c>
      <c r="Q69" s="144">
        <f t="shared" si="33"/>
        <v>0</v>
      </c>
      <c r="R69" s="144">
        <f t="shared" si="33"/>
        <v>0</v>
      </c>
      <c r="S69" s="144">
        <f t="shared" si="33"/>
        <v>0</v>
      </c>
      <c r="T69" s="144">
        <f t="shared" si="33"/>
        <v>0</v>
      </c>
      <c r="U69" s="144">
        <f t="shared" si="33"/>
        <v>0</v>
      </c>
      <c r="V69" s="144">
        <f t="shared" si="33"/>
        <v>0</v>
      </c>
      <c r="W69" s="144">
        <f t="shared" si="33"/>
        <v>0</v>
      </c>
      <c r="X69" s="144">
        <f t="shared" si="33"/>
        <v>0</v>
      </c>
      <c r="Y69" s="144">
        <f t="shared" si="33"/>
        <v>0</v>
      </c>
      <c r="Z69" s="144">
        <f t="shared" si="33"/>
        <v>0</v>
      </c>
      <c r="AA69" s="144">
        <f t="shared" si="33"/>
        <v>0</v>
      </c>
      <c r="AB69" s="144">
        <f t="shared" si="33"/>
        <v>0</v>
      </c>
      <c r="AC69" s="144">
        <f t="shared" si="33"/>
        <v>0</v>
      </c>
      <c r="AD69" s="144">
        <f t="shared" si="33"/>
        <v>0</v>
      </c>
    </row>
    <row r="70" spans="4:30" ht="18" customHeight="1">
      <c r="D70" s="238"/>
      <c r="E70" s="9" t="s">
        <v>85</v>
      </c>
      <c r="F70" s="144">
        <f aca="true" t="shared" si="34" ref="F70:AD70">IF(F69&gt;330000,330000,F69)</f>
        <v>0</v>
      </c>
      <c r="G70" s="144">
        <f t="shared" si="34"/>
        <v>0</v>
      </c>
      <c r="H70" s="144">
        <f t="shared" si="34"/>
        <v>0</v>
      </c>
      <c r="I70" s="144">
        <f t="shared" si="34"/>
        <v>0</v>
      </c>
      <c r="J70" s="144">
        <f t="shared" si="34"/>
        <v>0</v>
      </c>
      <c r="K70" s="144">
        <f t="shared" si="34"/>
        <v>0</v>
      </c>
      <c r="L70" s="144">
        <f t="shared" si="34"/>
        <v>0</v>
      </c>
      <c r="M70" s="144">
        <f t="shared" si="34"/>
        <v>0</v>
      </c>
      <c r="N70" s="144">
        <f t="shared" si="34"/>
        <v>0</v>
      </c>
      <c r="O70" s="144">
        <f t="shared" si="34"/>
        <v>0</v>
      </c>
      <c r="P70" s="144">
        <f t="shared" si="34"/>
        <v>0</v>
      </c>
      <c r="Q70" s="144">
        <f t="shared" si="34"/>
        <v>0</v>
      </c>
      <c r="R70" s="144">
        <f t="shared" si="34"/>
        <v>0</v>
      </c>
      <c r="S70" s="144">
        <f t="shared" si="34"/>
        <v>0</v>
      </c>
      <c r="T70" s="144">
        <f t="shared" si="34"/>
        <v>0</v>
      </c>
      <c r="U70" s="144">
        <f t="shared" si="34"/>
        <v>0</v>
      </c>
      <c r="V70" s="144">
        <f t="shared" si="34"/>
        <v>0</v>
      </c>
      <c r="W70" s="144">
        <f t="shared" si="34"/>
        <v>0</v>
      </c>
      <c r="X70" s="144">
        <f t="shared" si="34"/>
        <v>0</v>
      </c>
      <c r="Y70" s="144">
        <f t="shared" si="34"/>
        <v>0</v>
      </c>
      <c r="Z70" s="144">
        <f t="shared" si="34"/>
        <v>0</v>
      </c>
      <c r="AA70" s="144">
        <f t="shared" si="34"/>
        <v>0</v>
      </c>
      <c r="AB70" s="144">
        <f t="shared" si="34"/>
        <v>0</v>
      </c>
      <c r="AC70" s="144">
        <f t="shared" si="34"/>
        <v>0</v>
      </c>
      <c r="AD70" s="144">
        <f t="shared" si="34"/>
        <v>0</v>
      </c>
    </row>
    <row r="71" spans="4:30" ht="18" customHeight="1">
      <c r="D71" s="224"/>
      <c r="E71" s="9" t="s">
        <v>84</v>
      </c>
      <c r="F71" s="144">
        <f aca="true" t="shared" si="35" ref="F71:AD71">F69-F70</f>
        <v>0</v>
      </c>
      <c r="G71" s="144">
        <f t="shared" si="35"/>
        <v>0</v>
      </c>
      <c r="H71" s="144">
        <f t="shared" si="35"/>
        <v>0</v>
      </c>
      <c r="I71" s="144">
        <f t="shared" si="35"/>
        <v>0</v>
      </c>
      <c r="J71" s="144">
        <f t="shared" si="35"/>
        <v>0</v>
      </c>
      <c r="K71" s="144">
        <f t="shared" si="35"/>
        <v>0</v>
      </c>
      <c r="L71" s="144">
        <f t="shared" si="35"/>
        <v>0</v>
      </c>
      <c r="M71" s="144">
        <f t="shared" si="35"/>
        <v>0</v>
      </c>
      <c r="N71" s="144">
        <f t="shared" si="35"/>
        <v>0</v>
      </c>
      <c r="O71" s="144">
        <f t="shared" si="35"/>
        <v>0</v>
      </c>
      <c r="P71" s="144">
        <f t="shared" si="35"/>
        <v>0</v>
      </c>
      <c r="Q71" s="144">
        <f t="shared" si="35"/>
        <v>0</v>
      </c>
      <c r="R71" s="144">
        <f t="shared" si="35"/>
        <v>0</v>
      </c>
      <c r="S71" s="144">
        <f t="shared" si="35"/>
        <v>0</v>
      </c>
      <c r="T71" s="144">
        <f t="shared" si="35"/>
        <v>0</v>
      </c>
      <c r="U71" s="144">
        <f t="shared" si="35"/>
        <v>0</v>
      </c>
      <c r="V71" s="144">
        <f t="shared" si="35"/>
        <v>0</v>
      </c>
      <c r="W71" s="144">
        <f t="shared" si="35"/>
        <v>0</v>
      </c>
      <c r="X71" s="144">
        <f t="shared" si="35"/>
        <v>0</v>
      </c>
      <c r="Y71" s="144">
        <f t="shared" si="35"/>
        <v>0</v>
      </c>
      <c r="Z71" s="144">
        <f t="shared" si="35"/>
        <v>0</v>
      </c>
      <c r="AA71" s="144">
        <f t="shared" si="35"/>
        <v>0</v>
      </c>
      <c r="AB71" s="144">
        <f t="shared" si="35"/>
        <v>0</v>
      </c>
      <c r="AC71" s="144">
        <f t="shared" si="35"/>
        <v>0</v>
      </c>
      <c r="AD71" s="144">
        <f t="shared" si="35"/>
        <v>0</v>
      </c>
    </row>
    <row r="72" spans="4:30" ht="18" customHeight="1">
      <c r="D72" s="9" t="s">
        <v>75</v>
      </c>
      <c r="E72" s="9" t="s">
        <v>84</v>
      </c>
      <c r="F72" s="144">
        <f aca="true" t="shared" si="36" ref="F72:AD72">F68+F71</f>
        <v>5670000</v>
      </c>
      <c r="G72" s="144">
        <f t="shared" si="36"/>
        <v>1720000</v>
      </c>
      <c r="H72" s="144">
        <f t="shared" si="36"/>
        <v>220000</v>
      </c>
      <c r="I72" s="144">
        <f t="shared" si="36"/>
        <v>220000</v>
      </c>
      <c r="J72" s="144">
        <f t="shared" si="36"/>
        <v>220000</v>
      </c>
      <c r="K72" s="144">
        <f t="shared" si="36"/>
        <v>1220000</v>
      </c>
      <c r="L72" s="144">
        <f t="shared" si="36"/>
        <v>670000</v>
      </c>
      <c r="M72" s="144">
        <f t="shared" si="36"/>
        <v>670000</v>
      </c>
      <c r="N72" s="144">
        <f t="shared" si="36"/>
        <v>670000</v>
      </c>
      <c r="O72" s="144">
        <f t="shared" si="36"/>
        <v>670000</v>
      </c>
      <c r="P72" s="144">
        <f t="shared" si="36"/>
        <v>670000</v>
      </c>
      <c r="Q72" s="144">
        <f t="shared" si="36"/>
        <v>670000</v>
      </c>
      <c r="R72" s="144">
        <f t="shared" si="36"/>
        <v>670000</v>
      </c>
      <c r="S72" s="144">
        <f t="shared" si="36"/>
        <v>670000</v>
      </c>
      <c r="T72" s="144">
        <f t="shared" si="36"/>
        <v>670000</v>
      </c>
      <c r="U72" s="144">
        <f t="shared" si="36"/>
        <v>670000</v>
      </c>
      <c r="V72" s="144">
        <f t="shared" si="36"/>
        <v>670000</v>
      </c>
      <c r="W72" s="144">
        <f t="shared" si="36"/>
        <v>670000</v>
      </c>
      <c r="X72" s="144">
        <f t="shared" si="36"/>
        <v>670000</v>
      </c>
      <c r="Y72" s="144">
        <f t="shared" si="36"/>
        <v>670000</v>
      </c>
      <c r="Z72" s="144">
        <f t="shared" si="36"/>
        <v>670000</v>
      </c>
      <c r="AA72" s="144">
        <f t="shared" si="36"/>
        <v>670000</v>
      </c>
      <c r="AB72" s="144">
        <f t="shared" si="36"/>
        <v>670000</v>
      </c>
      <c r="AC72" s="144">
        <f t="shared" si="36"/>
        <v>670000</v>
      </c>
      <c r="AD72" s="144">
        <f t="shared" si="36"/>
        <v>670000</v>
      </c>
    </row>
    <row r="73" spans="4:30" ht="30" customHeight="1">
      <c r="D73" s="9"/>
      <c r="E73" s="9"/>
      <c r="F73" s="244" t="s">
        <v>83</v>
      </c>
      <c r="G73" s="244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4:30" ht="18" customHeight="1">
      <c r="D74" s="237" t="s">
        <v>82</v>
      </c>
      <c r="E74" s="9" t="s">
        <v>81</v>
      </c>
      <c r="F74" s="245">
        <v>480684</v>
      </c>
      <c r="G74" s="245">
        <f>F74</f>
        <v>480684</v>
      </c>
      <c r="H74" s="144">
        <v>45640</v>
      </c>
      <c r="I74" s="144">
        <v>45640</v>
      </c>
      <c r="J74" s="144">
        <v>45640</v>
      </c>
      <c r="K74" s="144">
        <v>163440</v>
      </c>
      <c r="L74" s="144">
        <f>'片働き'!L74</f>
        <v>82540</v>
      </c>
      <c r="M74" s="144">
        <f>'片働き'!M74</f>
        <v>82540</v>
      </c>
      <c r="N74" s="144">
        <f>'片働き'!N74</f>
        <v>82540</v>
      </c>
      <c r="O74" s="144">
        <f>'片働き'!O74</f>
        <v>82540</v>
      </c>
      <c r="P74" s="144">
        <f>'片働き'!P74</f>
        <v>82540</v>
      </c>
      <c r="Q74" s="144">
        <f>'片働き'!Q74</f>
        <v>82540</v>
      </c>
      <c r="R74" s="144">
        <f>'片働き'!R74</f>
        <v>82540</v>
      </c>
      <c r="S74" s="144">
        <f>'片働き'!S74</f>
        <v>82540</v>
      </c>
      <c r="T74" s="144">
        <f>'片働き'!T74</f>
        <v>138295</v>
      </c>
      <c r="U74" s="144">
        <f>'片働き'!U74</f>
        <v>138295</v>
      </c>
      <c r="V74" s="144">
        <f>'片働き'!V74</f>
        <v>138295</v>
      </c>
      <c r="W74" s="144">
        <f>'片働き'!W74</f>
        <v>138295</v>
      </c>
      <c r="X74" s="144">
        <f>'片働き'!X74</f>
        <v>138295</v>
      </c>
      <c r="Y74" s="144">
        <f>'片働き'!Y74</f>
        <v>138295</v>
      </c>
      <c r="Z74" s="144">
        <f>'片働き'!Z74</f>
        <v>138295</v>
      </c>
      <c r="AA74" s="144">
        <f>'片働き'!AA74</f>
        <v>138295</v>
      </c>
      <c r="AB74" s="144">
        <f>'片働き'!AB74</f>
        <v>138295</v>
      </c>
      <c r="AC74" s="144">
        <f>'片働き'!AC74</f>
        <v>138295</v>
      </c>
      <c r="AD74" s="144">
        <f>'片働き'!AD74</f>
        <v>138295</v>
      </c>
    </row>
    <row r="75" spans="4:30" ht="18" customHeight="1">
      <c r="D75" s="238"/>
      <c r="E75" s="9" t="s">
        <v>80</v>
      </c>
      <c r="F75" s="245"/>
      <c r="G75" s="245"/>
      <c r="H75" s="144">
        <v>16180</v>
      </c>
      <c r="I75" s="144">
        <v>16180</v>
      </c>
      <c r="J75" s="144">
        <v>16180</v>
      </c>
      <c r="K75" s="144">
        <v>57000</v>
      </c>
      <c r="L75" s="144">
        <f>'片働き'!L75</f>
        <v>28780</v>
      </c>
      <c r="M75" s="144">
        <f>'片働き'!M75</f>
        <v>28780</v>
      </c>
      <c r="N75" s="144">
        <f>'片働き'!N75</f>
        <v>28780</v>
      </c>
      <c r="O75" s="144">
        <f>'片働き'!O75</f>
        <v>28780</v>
      </c>
      <c r="P75" s="144">
        <f>'片働き'!P75</f>
        <v>28780</v>
      </c>
      <c r="Q75" s="144">
        <f>'片働き'!Q75</f>
        <v>28780</v>
      </c>
      <c r="R75" s="144">
        <f>'片働き'!R75</f>
        <v>28780</v>
      </c>
      <c r="S75" s="144">
        <f>'片働き'!S75</f>
        <v>28780</v>
      </c>
      <c r="T75" s="144">
        <f>'片働き'!T75</f>
        <v>0</v>
      </c>
      <c r="U75" s="144">
        <f>'片働き'!U75</f>
        <v>0</v>
      </c>
      <c r="V75" s="144">
        <f>'片働き'!V75</f>
        <v>0</v>
      </c>
      <c r="W75" s="144">
        <f>'片働き'!W75</f>
        <v>0</v>
      </c>
      <c r="X75" s="144">
        <f>'片働き'!X75</f>
        <v>0</v>
      </c>
      <c r="Y75" s="144">
        <f>'片働き'!Y75</f>
        <v>0</v>
      </c>
      <c r="Z75" s="144">
        <f>'片働き'!Z75</f>
        <v>0</v>
      </c>
      <c r="AA75" s="144">
        <f>'片働き'!AA75</f>
        <v>0</v>
      </c>
      <c r="AB75" s="144">
        <f>'片働き'!AB75</f>
        <v>0</v>
      </c>
      <c r="AC75" s="144">
        <f>'片働き'!AC75</f>
        <v>0</v>
      </c>
      <c r="AD75" s="144">
        <f>'片働き'!AD75</f>
        <v>0</v>
      </c>
    </row>
    <row r="76" spans="4:30" ht="18" customHeight="1">
      <c r="D76" s="238"/>
      <c r="E76" s="9" t="s">
        <v>79</v>
      </c>
      <c r="F76" s="245"/>
      <c r="G76" s="245"/>
      <c r="H76" s="144">
        <v>18020</v>
      </c>
      <c r="I76" s="144">
        <v>18020</v>
      </c>
      <c r="J76" s="144">
        <v>0</v>
      </c>
      <c r="K76" s="144">
        <v>0</v>
      </c>
      <c r="L76" s="144">
        <f>'片働き'!L76</f>
        <v>0</v>
      </c>
      <c r="M76" s="144">
        <f>'片働き'!M76</f>
        <v>0</v>
      </c>
      <c r="N76" s="144">
        <f>'片働き'!N76</f>
        <v>0</v>
      </c>
      <c r="O76" s="144">
        <f>'片働き'!O76</f>
        <v>0</v>
      </c>
      <c r="P76" s="144">
        <f>'片働き'!P76</f>
        <v>0</v>
      </c>
      <c r="Q76" s="144">
        <f>'片働き'!Q76</f>
        <v>0</v>
      </c>
      <c r="R76" s="144">
        <f>'片働き'!R76</f>
        <v>0</v>
      </c>
      <c r="S76" s="144">
        <f>'片働き'!S76</f>
        <v>0</v>
      </c>
      <c r="T76" s="144">
        <f>'片働き'!T76</f>
        <v>0</v>
      </c>
      <c r="U76" s="144">
        <f>'片働き'!U76</f>
        <v>0</v>
      </c>
      <c r="V76" s="144">
        <f>'片働き'!V76</f>
        <v>0</v>
      </c>
      <c r="W76" s="144">
        <f>'片働き'!W76</f>
        <v>0</v>
      </c>
      <c r="X76" s="144">
        <f>'片働き'!X76</f>
        <v>0</v>
      </c>
      <c r="Y76" s="144">
        <f>'片働き'!Y76</f>
        <v>0</v>
      </c>
      <c r="Z76" s="144">
        <f>'片働き'!Z76</f>
        <v>0</v>
      </c>
      <c r="AA76" s="144">
        <f>'片働き'!AA76</f>
        <v>0</v>
      </c>
      <c r="AB76" s="144">
        <f>'片働き'!AB76</f>
        <v>0</v>
      </c>
      <c r="AC76" s="144">
        <f>'片働き'!AC76</f>
        <v>0</v>
      </c>
      <c r="AD76" s="144">
        <f>'片働き'!AD76</f>
        <v>0</v>
      </c>
    </row>
    <row r="77" spans="4:30" ht="18" customHeight="1">
      <c r="D77" s="238"/>
      <c r="E77" s="9" t="s">
        <v>78</v>
      </c>
      <c r="F77" s="144">
        <f>IF(F66+F69&lt;=1030000,10860,0)</f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f>'片働き'!L77</f>
        <v>0</v>
      </c>
      <c r="M77" s="144">
        <f>'片働き'!M77</f>
        <v>0</v>
      </c>
      <c r="N77" s="144">
        <f>'片働き'!N77</f>
        <v>0</v>
      </c>
      <c r="O77" s="144">
        <f>'片働き'!O77</f>
        <v>0</v>
      </c>
      <c r="P77" s="144">
        <f>'片働き'!P77</f>
        <v>0</v>
      </c>
      <c r="Q77" s="144">
        <f>'片働き'!Q77</f>
        <v>0</v>
      </c>
      <c r="R77" s="144">
        <f>'片働き'!R77</f>
        <v>0</v>
      </c>
      <c r="S77" s="144">
        <f>'片働き'!S77</f>
        <v>0</v>
      </c>
      <c r="T77" s="144">
        <f>'片働き'!T77</f>
        <v>0</v>
      </c>
      <c r="U77" s="144">
        <f>'片働き'!U77</f>
        <v>0</v>
      </c>
      <c r="V77" s="144">
        <f>'片働き'!V77</f>
        <v>0</v>
      </c>
      <c r="W77" s="144">
        <f>'片働き'!W77</f>
        <v>0</v>
      </c>
      <c r="X77" s="144">
        <f>'片働き'!X77</f>
        <v>0</v>
      </c>
      <c r="Y77" s="144">
        <f>'片働き'!Y77</f>
        <v>0</v>
      </c>
      <c r="Z77" s="144">
        <f>'片働き'!Z77</f>
        <v>0</v>
      </c>
      <c r="AA77" s="144">
        <f>'片働き'!AA77</f>
        <v>0</v>
      </c>
      <c r="AB77" s="144">
        <f>'片働き'!AB77</f>
        <v>0</v>
      </c>
      <c r="AC77" s="144">
        <f>'片働き'!AC77</f>
        <v>0</v>
      </c>
      <c r="AD77" s="144">
        <f>'片働き'!AD77</f>
        <v>0</v>
      </c>
    </row>
    <row r="78" spans="4:30" ht="18" customHeight="1">
      <c r="D78" s="238"/>
      <c r="E78" s="9" t="s">
        <v>77</v>
      </c>
      <c r="F78" s="145"/>
      <c r="G78" s="145"/>
      <c r="H78" s="144"/>
      <c r="I78" s="144"/>
      <c r="J78" s="144">
        <v>20410</v>
      </c>
      <c r="K78" s="144">
        <v>86750</v>
      </c>
      <c r="L78" s="144">
        <f>'片働き'!L78</f>
        <v>78240</v>
      </c>
      <c r="M78" s="144">
        <f>'片働き'!M78</f>
        <v>78240</v>
      </c>
      <c r="N78" s="144">
        <f>'片働き'!N78</f>
        <v>78240</v>
      </c>
      <c r="O78" s="144">
        <f>'片働き'!O78</f>
        <v>78240</v>
      </c>
      <c r="P78" s="144">
        <f>'片働き'!P78</f>
        <v>78240</v>
      </c>
      <c r="Q78" s="144">
        <f>'片働き'!Q78</f>
        <v>78240</v>
      </c>
      <c r="R78" s="144">
        <f>'片働き'!R78</f>
        <v>78240</v>
      </c>
      <c r="S78" s="144">
        <f>'片働き'!S78</f>
        <v>78240</v>
      </c>
      <c r="T78" s="144">
        <f>'片働き'!T78</f>
        <v>78240</v>
      </c>
      <c r="U78" s="144">
        <f>'片働き'!U78</f>
        <v>78240</v>
      </c>
      <c r="V78" s="144">
        <f>'片働き'!V78</f>
        <v>78240</v>
      </c>
      <c r="W78" s="144">
        <f>'片働き'!W78</f>
        <v>78240</v>
      </c>
      <c r="X78" s="144">
        <f>'片働き'!X78</f>
        <v>78240</v>
      </c>
      <c r="Y78" s="144">
        <f>'片働き'!Y78</f>
        <v>78240</v>
      </c>
      <c r="Z78" s="144">
        <f>'片働き'!Z78</f>
        <v>78240</v>
      </c>
      <c r="AA78" s="144">
        <f>'片働き'!AA78</f>
        <v>78240</v>
      </c>
      <c r="AB78" s="144">
        <f>'片働き'!AB78</f>
        <v>78240</v>
      </c>
      <c r="AC78" s="144">
        <f>'片働き'!AC78</f>
        <v>78240</v>
      </c>
      <c r="AD78" s="144">
        <f>'片働き'!AD78</f>
        <v>78240</v>
      </c>
    </row>
    <row r="79" spans="4:30" ht="18" customHeight="1">
      <c r="D79" s="238"/>
      <c r="E79" s="9" t="s">
        <v>76</v>
      </c>
      <c r="F79" s="145"/>
      <c r="G79" s="145"/>
      <c r="H79" s="144"/>
      <c r="I79" s="144"/>
      <c r="J79" s="144">
        <v>20410</v>
      </c>
      <c r="K79" s="144">
        <v>59530</v>
      </c>
      <c r="L79" s="144">
        <f>'片働き'!L79</f>
        <v>59530</v>
      </c>
      <c r="M79" s="144">
        <f>'片働き'!M79</f>
        <v>59530</v>
      </c>
      <c r="N79" s="144">
        <f>'片働き'!N79</f>
        <v>59530</v>
      </c>
      <c r="O79" s="144">
        <f>'片働き'!O79</f>
        <v>59530</v>
      </c>
      <c r="P79" s="144">
        <f>'片働き'!P79</f>
        <v>59530</v>
      </c>
      <c r="Q79" s="144">
        <f>'片働き'!Q79</f>
        <v>59530</v>
      </c>
      <c r="R79" s="144">
        <f>'片働き'!R79</f>
        <v>59530</v>
      </c>
      <c r="S79" s="144">
        <f>'片働き'!S79</f>
        <v>59530</v>
      </c>
      <c r="T79" s="144">
        <f>'片働き'!T79</f>
        <v>59530</v>
      </c>
      <c r="U79" s="144">
        <f>'片働き'!U79</f>
        <v>59530</v>
      </c>
      <c r="V79" s="144">
        <f>'片働き'!V79</f>
        <v>59530</v>
      </c>
      <c r="W79" s="144">
        <f>'片働き'!W79</f>
        <v>59530</v>
      </c>
      <c r="X79" s="144">
        <f>'片働き'!X79</f>
        <v>59530</v>
      </c>
      <c r="Y79" s="144">
        <f>'片働き'!Y79</f>
        <v>59530</v>
      </c>
      <c r="Z79" s="144">
        <f>'片働き'!Z79</f>
        <v>59530</v>
      </c>
      <c r="AA79" s="144">
        <f>'片働き'!AA79</f>
        <v>59530</v>
      </c>
      <c r="AB79" s="144">
        <f>'片働き'!AB79</f>
        <v>59530</v>
      </c>
      <c r="AC79" s="144">
        <f>'片働き'!AC79</f>
        <v>59530</v>
      </c>
      <c r="AD79" s="144">
        <f>'片働き'!AD79</f>
        <v>59530</v>
      </c>
    </row>
    <row r="80" spans="4:30" ht="18" customHeight="1">
      <c r="D80" s="224"/>
      <c r="E80" s="114" t="s">
        <v>75</v>
      </c>
      <c r="F80" s="143">
        <f>F74-F77+F78+F79</f>
        <v>480684</v>
      </c>
      <c r="G80" s="143">
        <f>G74-G77+G78+G79</f>
        <v>480684</v>
      </c>
      <c r="H80" s="143">
        <f aca="true" t="shared" si="37" ref="H80:AD80">H74+H75+H76-H77+H78+H79</f>
        <v>79840</v>
      </c>
      <c r="I80" s="143">
        <f t="shared" si="37"/>
        <v>79840</v>
      </c>
      <c r="J80" s="143">
        <f t="shared" si="37"/>
        <v>102640</v>
      </c>
      <c r="K80" s="143">
        <f t="shared" si="37"/>
        <v>366720</v>
      </c>
      <c r="L80" s="143">
        <f t="shared" si="37"/>
        <v>249090</v>
      </c>
      <c r="M80" s="143">
        <f t="shared" si="37"/>
        <v>249090</v>
      </c>
      <c r="N80" s="143">
        <f t="shared" si="37"/>
        <v>249090</v>
      </c>
      <c r="O80" s="143">
        <f t="shared" si="37"/>
        <v>249090</v>
      </c>
      <c r="P80" s="143">
        <f t="shared" si="37"/>
        <v>249090</v>
      </c>
      <c r="Q80" s="143">
        <f t="shared" si="37"/>
        <v>249090</v>
      </c>
      <c r="R80" s="143">
        <f t="shared" si="37"/>
        <v>249090</v>
      </c>
      <c r="S80" s="143">
        <f t="shared" si="37"/>
        <v>249090</v>
      </c>
      <c r="T80" s="143">
        <f t="shared" si="37"/>
        <v>276065</v>
      </c>
      <c r="U80" s="143">
        <f t="shared" si="37"/>
        <v>276065</v>
      </c>
      <c r="V80" s="143">
        <f t="shared" si="37"/>
        <v>276065</v>
      </c>
      <c r="W80" s="143">
        <f t="shared" si="37"/>
        <v>276065</v>
      </c>
      <c r="X80" s="143">
        <f t="shared" si="37"/>
        <v>276065</v>
      </c>
      <c r="Y80" s="143">
        <f t="shared" si="37"/>
        <v>276065</v>
      </c>
      <c r="Z80" s="143">
        <f t="shared" si="37"/>
        <v>276065</v>
      </c>
      <c r="AA80" s="143">
        <f t="shared" si="37"/>
        <v>276065</v>
      </c>
      <c r="AB80" s="143">
        <f t="shared" si="37"/>
        <v>276065</v>
      </c>
      <c r="AC80" s="143">
        <f t="shared" si="37"/>
        <v>276065</v>
      </c>
      <c r="AD80" s="143">
        <f t="shared" si="37"/>
        <v>276065</v>
      </c>
    </row>
    <row r="81" spans="6:30" ht="13.5">
      <c r="F81" s="142"/>
      <c r="G81" s="142"/>
      <c r="H81" s="142" t="s">
        <v>74</v>
      </c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 t="s">
        <v>73</v>
      </c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</row>
    <row r="84" ht="30" customHeight="1"/>
  </sheetData>
  <sheetProtection/>
  <mergeCells count="16">
    <mergeCell ref="F73:G73"/>
    <mergeCell ref="D74:D80"/>
    <mergeCell ref="F74:F76"/>
    <mergeCell ref="G74:G76"/>
    <mergeCell ref="D26:D32"/>
    <mergeCell ref="D35:D45"/>
    <mergeCell ref="D46:D54"/>
    <mergeCell ref="D63:E63"/>
    <mergeCell ref="D66:D68"/>
    <mergeCell ref="D69:D71"/>
    <mergeCell ref="D2:E2"/>
    <mergeCell ref="D3:E3"/>
    <mergeCell ref="D4:E4"/>
    <mergeCell ref="D7:D11"/>
    <mergeCell ref="D12:D16"/>
    <mergeCell ref="D19:D25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8" scale="74" r:id="rId1"/>
  <headerFooter alignWithMargins="0">
    <oddHeader>&amp;C&amp;"ＭＳ Ｐゴシック,太字"&amp;16社会保険料・税金試算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教職員共済生活協同組合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99001613</dc:creator>
  <cp:keywords/>
  <dc:description/>
  <cp:lastModifiedBy>29964502</cp:lastModifiedBy>
  <cp:lastPrinted>2021-05-21T06:48:21Z</cp:lastPrinted>
  <dcterms:created xsi:type="dcterms:W3CDTF">2006-08-02T07:01:06Z</dcterms:created>
  <dcterms:modified xsi:type="dcterms:W3CDTF">2023-08-08T00:32:46Z</dcterms:modified>
  <cp:category/>
  <cp:version/>
  <cp:contentType/>
  <cp:contentStatus/>
</cp:coreProperties>
</file>